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drawings/drawing2.xml" ContentType="application/vnd.openxmlformats-officedocument.drawing+xml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FYA\Fairbanks Youth Advocates\"/>
    </mc:Choice>
  </mc:AlternateContent>
  <bookViews>
    <workbookView xWindow="0" yWindow="0" windowWidth="20490" windowHeight="7755"/>
  </bookViews>
  <sheets>
    <sheet name="Mod P&amp;L" sheetId="3" r:id="rId1"/>
    <sheet name="Payroll Summary by Year" sheetId="4" r:id="rId2"/>
    <sheet name="QB P&amp;L " sheetId="1" r:id="rId3"/>
  </sheets>
  <definedNames>
    <definedName name="_xlnm.Print_Titles" localSheetId="0">'Mod P&amp;L'!$A:$D,'Mod P&amp;L'!$1:$1</definedName>
    <definedName name="_xlnm.Print_Titles" localSheetId="2">'QB P&amp;L '!$A:$D,'QB P&amp;L '!$1:$1</definedName>
    <definedName name="QB_COLUMN_2921" localSheetId="0" hidden="1">'Mod P&amp;L'!$E$1</definedName>
    <definedName name="QB_COLUMN_2921" localSheetId="2" hidden="1">'QB P&amp;L '!$E$1</definedName>
    <definedName name="QB_COLUMN_2922" localSheetId="0" hidden="1">'Mod P&amp;L'!$F$1</definedName>
    <definedName name="QB_COLUMN_2922" localSheetId="2" hidden="1">'QB P&amp;L '!$F$1</definedName>
    <definedName name="QB_COLUMN_2923" localSheetId="0" hidden="1">'Mod P&amp;L'!$G$1</definedName>
    <definedName name="QB_COLUMN_2923" localSheetId="2" hidden="1">'QB P&amp;L '!$G$1</definedName>
    <definedName name="QB_COLUMN_2924" localSheetId="0" hidden="1">'Mod P&amp;L'!$H$1</definedName>
    <definedName name="QB_COLUMN_2924" localSheetId="2" hidden="1">'QB P&amp;L '!$H$1</definedName>
    <definedName name="QB_COLUMN_2925" localSheetId="0" hidden="1">'Mod P&amp;L'!$I$1</definedName>
    <definedName name="QB_COLUMN_2925" localSheetId="2" hidden="1">'QB P&amp;L '!$I$1</definedName>
    <definedName name="QB_COLUMN_2926" localSheetId="0" hidden="1">'Mod P&amp;L'!$J$1</definedName>
    <definedName name="QB_COLUMN_2926" localSheetId="2" hidden="1">'QB P&amp;L '!$J$1</definedName>
    <definedName name="QB_COLUMN_2927" localSheetId="0" hidden="1">'Mod P&amp;L'!$K$1</definedName>
    <definedName name="QB_COLUMN_2927" localSheetId="2" hidden="1">'QB P&amp;L '!$K$1</definedName>
    <definedName name="QB_COLUMN_2928" localSheetId="0" hidden="1">'Mod P&amp;L'!#REF!</definedName>
    <definedName name="QB_COLUMN_2928" localSheetId="2" hidden="1">'QB P&amp;L '!$L$1</definedName>
    <definedName name="QB_COLUMN_2930" localSheetId="0" hidden="1">'Mod P&amp;L'!#REF!</definedName>
    <definedName name="QB_COLUMN_2930" localSheetId="2" hidden="1">'QB P&amp;L '!$M$1</definedName>
    <definedName name="QB_DATA_0" localSheetId="0" hidden="1">'Mod P&amp;L'!#REF!,'Mod P&amp;L'!#REF!,'Mod P&amp;L'!#REF!,'Mod P&amp;L'!#REF!,'Mod P&amp;L'!#REF!,'Mod P&amp;L'!#REF!,'Mod P&amp;L'!$6:$6,'Mod P&amp;L'!$7:$7,'Mod P&amp;L'!$8:$8,'Mod P&amp;L'!$9:$9,'Mod P&amp;L'!$10:$10,'Mod P&amp;L'!$11:$11,'Mod P&amp;L'!$12:$12,'Mod P&amp;L'!$13:$13,'Mod P&amp;L'!$14:$14,'Mod P&amp;L'!#REF!</definedName>
    <definedName name="QB_DATA_0" localSheetId="2" hidden="1">'QB P&amp;L '!$4:$4,'QB P&amp;L '!$5:$5,'QB P&amp;L '!$6:$6,'QB P&amp;L '!$7:$7,'QB P&amp;L '!$8:$8,'QB P&amp;L '!$9:$9,'QB P&amp;L '!$12:$12,'QB P&amp;L '!$13:$13,'QB P&amp;L '!$14:$14,'QB P&amp;L '!$15:$15,'QB P&amp;L '!$16:$16,'QB P&amp;L '!$17:$17,'QB P&amp;L '!$18:$18,'QB P&amp;L '!$19:$19,'QB P&amp;L '!$20:$20,'QB P&amp;L '!$28:$28</definedName>
    <definedName name="QB_DATA_1" localSheetId="0" hidden="1">'Mod P&amp;L'!#REF!,'Mod P&amp;L'!#REF!,'Mod P&amp;L'!#REF!,'Mod P&amp;L'!#REF!</definedName>
    <definedName name="QB_DATA_1" localSheetId="2" hidden="1">'QB P&amp;L '!$29:$29,'QB P&amp;L '!$30:$30,'QB P&amp;L '!$31:$31,'QB P&amp;L '!$32:$32</definedName>
    <definedName name="QB_FORMULA_0" localSheetId="0" hidden="1">'Mod P&amp;L'!#REF!,'Mod P&amp;L'!#REF!,'Mod P&amp;L'!#REF!,'Mod P&amp;L'!#REF!,'Mod P&amp;L'!#REF!,'Mod P&amp;L'!#REF!,'Mod P&amp;L'!$E$3,'Mod P&amp;L'!$F$3,'Mod P&amp;L'!$G$3,'Mod P&amp;L'!$H$3,'Mod P&amp;L'!$I$3,'Mod P&amp;L'!$J$3,'Mod P&amp;L'!$K$3,'Mod P&amp;L'!#REF!,'Mod P&amp;L'!#REF!,'Mod P&amp;L'!#REF!</definedName>
    <definedName name="QB_FORMULA_0" localSheetId="2" hidden="1">'QB P&amp;L '!$M$4,'QB P&amp;L '!$M$5,'QB P&amp;L '!$M$6,'QB P&amp;L '!$M$7,'QB P&amp;L '!$M$8,'QB P&amp;L '!$M$9,'QB P&amp;L '!$E$10,'QB P&amp;L '!$F$10,'QB P&amp;L '!$G$10,'QB P&amp;L '!$H$10,'QB P&amp;L '!$I$10,'QB P&amp;L '!$J$10,'QB P&amp;L '!$K$10,'QB P&amp;L '!$M$10,'QB P&amp;L '!$M$12,'QB P&amp;L '!$M$13</definedName>
    <definedName name="QB_FORMULA_1" localSheetId="0" hidden="1">'Mod P&amp;L'!#REF!,'Mod P&amp;L'!#REF!,'Mod P&amp;L'!#REF!,'Mod P&amp;L'!#REF!,'Mod P&amp;L'!#REF!,'Mod P&amp;L'!#REF!,'Mod P&amp;L'!#REF!,'Mod P&amp;L'!$E$15,'Mod P&amp;L'!$F$15,'Mod P&amp;L'!$G$15,'Mod P&amp;L'!$H$15,'Mod P&amp;L'!$I$15,'Mod P&amp;L'!$J$15,'Mod P&amp;L'!$K$15,'Mod P&amp;L'!#REF!,'Mod P&amp;L'!#REF!</definedName>
    <definedName name="QB_FORMULA_1" localSheetId="2" hidden="1">'QB P&amp;L '!$M$14,'QB P&amp;L '!$M$15,'QB P&amp;L '!$M$16,'QB P&amp;L '!$M$17,'QB P&amp;L '!$M$18,'QB P&amp;L '!$M$19,'QB P&amp;L '!$M$20,'QB P&amp;L '!$E$21,'QB P&amp;L '!$F$21,'QB P&amp;L '!$G$21,'QB P&amp;L '!$H$21,'QB P&amp;L '!$I$21,'QB P&amp;L '!$J$21,'QB P&amp;L '!$K$21,'QB P&amp;L '!$L$21,'QB P&amp;L '!$M$21</definedName>
    <definedName name="QB_FORMULA_2" localSheetId="0" hidden="1">'Mod P&amp;L'!$E$17,'Mod P&amp;L'!$F$17,'Mod P&amp;L'!$G$17,'Mod P&amp;L'!$H$17,'Mod P&amp;L'!$I$17,'Mod P&amp;L'!$J$17,'Mod P&amp;L'!$K$17,'Mod P&amp;L'!#REF!,'Mod P&amp;L'!#REF!,'Mod P&amp;L'!#REF!,'Mod P&amp;L'!#REF!,'Mod P&amp;L'!#REF!,'Mod P&amp;L'!#REF!,'Mod P&amp;L'!#REF!,'Mod P&amp;L'!#REF!,'Mod P&amp;L'!#REF!</definedName>
    <definedName name="QB_FORMULA_2" localSheetId="2" hidden="1">'QB P&amp;L '!$E$22,'QB P&amp;L '!$F$22,'QB P&amp;L '!$G$22,'QB P&amp;L '!$H$22,'QB P&amp;L '!$I$22,'QB P&amp;L '!$J$22,'QB P&amp;L '!$K$22,'QB P&amp;L '!$L$22,'QB P&amp;L '!$M$22,'QB P&amp;L '!$M$28,'QB P&amp;L '!$M$29,'QB P&amp;L '!$M$30,'QB P&amp;L '!$M$31,'QB P&amp;L '!$M$32,'QB P&amp;L '!$G$33,'QB P&amp;L '!$H$33</definedName>
    <definedName name="QB_FORMULA_3" localSheetId="0" hidden="1">'Mod P&amp;L'!#REF!,'Mod P&amp;L'!#REF!,'Mod P&amp;L'!#REF!,'Mod P&amp;L'!#REF!,'Mod P&amp;L'!#REF!,'Mod P&amp;L'!#REF!,'Mod P&amp;L'!#REF!,'Mod P&amp;L'!#REF!,'Mod P&amp;L'!#REF!,'Mod P&amp;L'!#REF!,'Mod P&amp;L'!#REF!,'Mod P&amp;L'!#REF!,'Mod P&amp;L'!#REF!,'Mod P&amp;L'!#REF!,'Mod P&amp;L'!#REF!,'Mod P&amp;L'!#REF!</definedName>
    <definedName name="QB_FORMULA_3" localSheetId="2" hidden="1">'QB P&amp;L '!$I$33,'QB P&amp;L '!$J$33,'QB P&amp;L '!$K$33,'QB P&amp;L '!$M$33,'QB P&amp;L '!$G$34,'QB P&amp;L '!$H$34,'QB P&amp;L '!$I$34,'QB P&amp;L '!$J$34,'QB P&amp;L '!$K$34,'QB P&amp;L '!$M$34,'QB P&amp;L '!$E$35,'QB P&amp;L '!$F$35,'QB P&amp;L '!$G$35,'QB P&amp;L '!$H$35,'QB P&amp;L '!$I$35,'QB P&amp;L '!$J$35</definedName>
    <definedName name="QB_FORMULA_4" localSheetId="0" hidden="1">'Mod P&amp;L'!#REF!,'Mod P&amp;L'!#REF!,'Mod P&amp;L'!#REF!</definedName>
    <definedName name="QB_FORMULA_4" localSheetId="2" hidden="1">'QB P&amp;L '!$K$35,'QB P&amp;L '!$L$35,'QB P&amp;L '!$M$35</definedName>
    <definedName name="QB_ROW_15330" localSheetId="0" hidden="1">'Mod P&amp;L'!#REF!</definedName>
    <definedName name="QB_ROW_15330" localSheetId="2" hidden="1">'QB P&amp;L '!$D$8</definedName>
    <definedName name="QB_ROW_17330" localSheetId="0" hidden="1">'Mod P&amp;L'!#REF!</definedName>
    <definedName name="QB_ROW_17330" localSheetId="2" hidden="1">'QB P&amp;L '!$D$9</definedName>
    <definedName name="QB_ROW_18301" localSheetId="0" hidden="1">'Mod P&amp;L'!#REF!</definedName>
    <definedName name="QB_ROW_18301" localSheetId="2" hidden="1">'QB P&amp;L '!$A$35</definedName>
    <definedName name="QB_ROW_19011" localSheetId="0" hidden="1">'Mod P&amp;L'!$B$2</definedName>
    <definedName name="QB_ROW_19011" localSheetId="2" hidden="1">'QB P&amp;L '!$B$2</definedName>
    <definedName name="QB_ROW_19311" localSheetId="0" hidden="1">'Mod P&amp;L'!$B$17</definedName>
    <definedName name="QB_ROW_19311" localSheetId="2" hidden="1">'QB P&amp;L '!$B$22</definedName>
    <definedName name="QB_ROW_20021" localSheetId="0" hidden="1">'Mod P&amp;L'!$C$3</definedName>
    <definedName name="QB_ROW_20021" localSheetId="2" hidden="1">'QB P&amp;L '!$C$3</definedName>
    <definedName name="QB_ROW_20321" localSheetId="0" hidden="1">'Mod P&amp;L'!#REF!</definedName>
    <definedName name="QB_ROW_20321" localSheetId="2" hidden="1">'QB P&amp;L '!$C$10</definedName>
    <definedName name="QB_ROW_21021" localSheetId="0" hidden="1">'Mod P&amp;L'!$C$5</definedName>
    <definedName name="QB_ROW_21021" localSheetId="2" hidden="1">'QB P&amp;L '!$C$11</definedName>
    <definedName name="QB_ROW_21321" localSheetId="0" hidden="1">'Mod P&amp;L'!$C$15</definedName>
    <definedName name="QB_ROW_21321" localSheetId="2" hidden="1">'QB P&amp;L '!$C$21</definedName>
    <definedName name="QB_ROW_22011" localSheetId="0" hidden="1">'Mod P&amp;L'!#REF!</definedName>
    <definedName name="QB_ROW_22011" localSheetId="2" hidden="1">'QB P&amp;L '!$B$23</definedName>
    <definedName name="QB_ROW_22311" localSheetId="0" hidden="1">'Mod P&amp;L'!#REF!</definedName>
    <definedName name="QB_ROW_22311" localSheetId="2" hidden="1">'QB P&amp;L '!$B$34</definedName>
    <definedName name="QB_ROW_22330" localSheetId="0" hidden="1">'Mod P&amp;L'!$D$6</definedName>
    <definedName name="QB_ROW_22330" localSheetId="2" hidden="1">'QB P&amp;L '!$D$12</definedName>
    <definedName name="QB_ROW_23021" localSheetId="0" hidden="1">'Mod P&amp;L'!#REF!</definedName>
    <definedName name="QB_ROW_23021" localSheetId="2" hidden="1">'QB P&amp;L '!$C$24</definedName>
    <definedName name="QB_ROW_23321" localSheetId="0" hidden="1">'Mod P&amp;L'!#REF!</definedName>
    <definedName name="QB_ROW_23321" localSheetId="2" hidden="1">'QB P&amp;L '!$C$26</definedName>
    <definedName name="QB_ROW_24021" localSheetId="0" hidden="1">'Mod P&amp;L'!#REF!</definedName>
    <definedName name="QB_ROW_24021" localSheetId="2" hidden="1">'QB P&amp;L '!$C$27</definedName>
    <definedName name="QB_ROW_24321" localSheetId="0" hidden="1">'Mod P&amp;L'!#REF!</definedName>
    <definedName name="QB_ROW_24321" localSheetId="2" hidden="1">'QB P&amp;L '!$C$33</definedName>
    <definedName name="QB_ROW_24330" localSheetId="0" hidden="1">'Mod P&amp;L'!$D$7</definedName>
    <definedName name="QB_ROW_24330" localSheetId="2" hidden="1">'QB P&amp;L '!$D$13</definedName>
    <definedName name="QB_ROW_28330" localSheetId="0" hidden="1">'Mod P&amp;L'!$D$8</definedName>
    <definedName name="QB_ROW_28330" localSheetId="2" hidden="1">'QB P&amp;L '!$D$14</definedName>
    <definedName name="QB_ROW_34330" localSheetId="0" hidden="1">'Mod P&amp;L'!$D$9</definedName>
    <definedName name="QB_ROW_34330" localSheetId="2" hidden="1">'QB P&amp;L '!$D$15</definedName>
    <definedName name="QB_ROW_40330" localSheetId="0" hidden="1">'Mod P&amp;L'!$D$10</definedName>
    <definedName name="QB_ROW_40330" localSheetId="2" hidden="1">'QB P&amp;L '!$D$16</definedName>
    <definedName name="QB_ROW_43330" localSheetId="0" hidden="1">'Mod P&amp;L'!$D$13</definedName>
    <definedName name="QB_ROW_43330" localSheetId="2" hidden="1">'QB P&amp;L '!$D$19</definedName>
    <definedName name="QB_ROW_46230" localSheetId="0" hidden="1">'Mod P&amp;L'!#REF!</definedName>
    <definedName name="QB_ROW_46230" localSheetId="2" hidden="1">'QB P&amp;L '!$D$32</definedName>
    <definedName name="QB_ROW_50330" localSheetId="0" hidden="1">'Mod P&amp;L'!$D$11</definedName>
    <definedName name="QB_ROW_50330" localSheetId="2" hidden="1">'QB P&amp;L '!$D$17</definedName>
    <definedName name="QB_ROW_53230" localSheetId="0" hidden="1">'Mod P&amp;L'!#REF!</definedName>
    <definedName name="QB_ROW_53230" localSheetId="2" hidden="1">'QB P&amp;L '!$D$4</definedName>
    <definedName name="QB_ROW_68230" localSheetId="0" hidden="1">'Mod P&amp;L'!#REF!</definedName>
    <definedName name="QB_ROW_68230" localSheetId="2" hidden="1">'QB P&amp;L '!$D$6</definedName>
    <definedName name="QB_ROW_74330" localSheetId="0" hidden="1">'Mod P&amp;L'!$D$12</definedName>
    <definedName name="QB_ROW_74330" localSheetId="2" hidden="1">'QB P&amp;L '!$D$18</definedName>
    <definedName name="QB_ROW_80230" localSheetId="0" hidden="1">'Mod P&amp;L'!#REF!</definedName>
    <definedName name="QB_ROW_80230" localSheetId="2" hidden="1">'QB P&amp;L '!$D$7</definedName>
    <definedName name="QB_ROW_82230" localSheetId="0" hidden="1">'Mod P&amp;L'!#REF!</definedName>
    <definedName name="QB_ROW_82230" localSheetId="2" hidden="1">'QB P&amp;L '!$D$29</definedName>
    <definedName name="QB_ROW_85230" localSheetId="0" hidden="1">'Mod P&amp;L'!#REF!</definedName>
    <definedName name="QB_ROW_85230" localSheetId="2" hidden="1">'QB P&amp;L '!$D$5</definedName>
    <definedName name="QB_ROW_86230" localSheetId="0" hidden="1">'Mod P&amp;L'!$D$14</definedName>
    <definedName name="QB_ROW_86230" localSheetId="2" hidden="1">'QB P&amp;L '!$D$20</definedName>
    <definedName name="QB_ROW_87230" localSheetId="0" hidden="1">'Mod P&amp;L'!#REF!</definedName>
    <definedName name="QB_ROW_87230" localSheetId="2" hidden="1">'QB P&amp;L '!$D$31</definedName>
    <definedName name="QB_ROW_88230" localSheetId="0" hidden="1">'Mod P&amp;L'!#REF!</definedName>
    <definedName name="QB_ROW_88230" localSheetId="2" hidden="1">'QB P&amp;L '!$D$30</definedName>
    <definedName name="QB_ROW_89230" localSheetId="0" hidden="1">'Mod P&amp;L'!#REF!</definedName>
    <definedName name="QB_ROW_89230" localSheetId="2" hidden="1">'QB P&amp;L '!$D$25</definedName>
    <definedName name="QB_ROW_96230" localSheetId="0" hidden="1">'Mod P&amp;L'!#REF!</definedName>
    <definedName name="QB_ROW_96230" localSheetId="2" hidden="1">'QB P&amp;L '!$D$28</definedName>
    <definedName name="QBCANSUPPORTUPDATE" localSheetId="0">TRUE</definedName>
    <definedName name="QBCANSUPPORTUPDATE" localSheetId="2">TRUE</definedName>
    <definedName name="QBCOMPANYFILENAME" localSheetId="0">"C:\Users\lizf\Documents\Fairbanks Youth Advocates\CWM QB\Current\backup121409Clearwater Ministries Inc new.QBW"</definedName>
    <definedName name="QBCOMPANYFILENAME" localSheetId="2">"C:\Users\lizf\Documents\Fairbanks Youth Advocates\CWM QB\Current\backup121409Clearwater Ministries Inc new.QBW"</definedName>
    <definedName name="QBHEADERSONSCREEN" localSheetId="0">FALSE</definedName>
    <definedName name="QBHEADERSONSCREEN" localSheetId="2">FALSE</definedName>
    <definedName name="QBMETADATASIZE" localSheetId="0">5892</definedName>
    <definedName name="QBMETADATASIZE" localSheetId="2">5892</definedName>
    <definedName name="QBPRESERVECOLOR" localSheetId="0">TRUE</definedName>
    <definedName name="QBPRESERVECOLOR" localSheetId="2">TRUE</definedName>
    <definedName name="QBPRESERVEFONT" localSheetId="0">TRUE</definedName>
    <definedName name="QBPRESERVEFONT" localSheetId="2">TRUE</definedName>
    <definedName name="QBPRESERVEROWHEIGHT" localSheetId="0">TRUE</definedName>
    <definedName name="QBPRESERVEROWHEIGHT" localSheetId="2">TRUE</definedName>
    <definedName name="QBPRESERVESPACE" localSheetId="0">FALSE</definedName>
    <definedName name="QBPRESERVESPACE" localSheetId="2">FALSE</definedName>
    <definedName name="QBREPORTCOLAXIS" localSheetId="0">8</definedName>
    <definedName name="QBREPORTCOLAXIS" localSheetId="2">8</definedName>
    <definedName name="QBREPORTCOMPANYID" localSheetId="0">"75e29870c1354582934fcf090db29e05"</definedName>
    <definedName name="QBREPORTCOMPANYID" localSheetId="2">"75e29870c1354582934fcf090db29e05"</definedName>
    <definedName name="QBREPORTCOMPARECOL_ANNUALBUDGET" localSheetId="0">FALSE</definedName>
    <definedName name="QBREPORTCOMPARECOL_ANNUALBUDGET" localSheetId="2">FALSE</definedName>
    <definedName name="QBREPORTCOMPARECOL_AVGCOGS" localSheetId="0">FALSE</definedName>
    <definedName name="QBREPORTCOMPARECOL_AVGCOGS" localSheetId="2">FALSE</definedName>
    <definedName name="QBREPORTCOMPARECOL_AVGPRICE" localSheetId="0">FALSE</definedName>
    <definedName name="QBREPORTCOMPARECOL_AVGPRICE" localSheetId="2">FALSE</definedName>
    <definedName name="QBREPORTCOMPARECOL_BUDDIFF" localSheetId="0">FALSE</definedName>
    <definedName name="QBREPORTCOMPARECOL_BUDDIFF" localSheetId="2">FALSE</definedName>
    <definedName name="QBREPORTCOMPARECOL_BUDGET" localSheetId="0">FALSE</definedName>
    <definedName name="QBREPORTCOMPARECOL_BUDGET" localSheetId="2">FALSE</definedName>
    <definedName name="QBREPORTCOMPARECOL_BUDPCT" localSheetId="0">FALSE</definedName>
    <definedName name="QBREPORTCOMPARECOL_BUDPCT" localSheetId="2">FALSE</definedName>
    <definedName name="QBREPORTCOMPARECOL_COGS" localSheetId="0">FALSE</definedName>
    <definedName name="QBREPORTCOMPARECOL_COGS" localSheetId="2">FALSE</definedName>
    <definedName name="QBREPORTCOMPARECOL_EXCLUDEAMOUNT" localSheetId="0">FALSE</definedName>
    <definedName name="QBREPORTCOMPARECOL_EXCLUDEAMOUNT" localSheetId="2">FALSE</definedName>
    <definedName name="QBREPORTCOMPARECOL_EXCLUDECURPERIOD" localSheetId="0">FALSE</definedName>
    <definedName name="QBREPORTCOMPARECOL_EXCLUDECURPERIOD" localSheetId="2">FALSE</definedName>
    <definedName name="QBREPORTCOMPARECOL_FORECAST" localSheetId="0">FALSE</definedName>
    <definedName name="QBREPORTCOMPARECOL_FORECAST" localSheetId="2">FALSE</definedName>
    <definedName name="QBREPORTCOMPARECOL_GROSSMARGIN" localSheetId="0">FALSE</definedName>
    <definedName name="QBREPORTCOMPARECOL_GROSSMARGIN" localSheetId="2">FALSE</definedName>
    <definedName name="QBREPORTCOMPARECOL_GROSSMARGINPCT" localSheetId="0">FALSE</definedName>
    <definedName name="QBREPORTCOMPARECOL_GROSSMARGINPCT" localSheetId="2">FALSE</definedName>
    <definedName name="QBREPORTCOMPARECOL_HOURS" localSheetId="0">FALSE</definedName>
    <definedName name="QBREPORTCOMPARECOL_HOURS" localSheetId="2">FALSE</definedName>
    <definedName name="QBREPORTCOMPARECOL_PCTCOL" localSheetId="0">FALSE</definedName>
    <definedName name="QBREPORTCOMPARECOL_PCTCOL" localSheetId="2">FALSE</definedName>
    <definedName name="QBREPORTCOMPARECOL_PCTEXPENSE" localSheetId="0">FALSE</definedName>
    <definedName name="QBREPORTCOMPARECOL_PCTEXPENSE" localSheetId="2">FALSE</definedName>
    <definedName name="QBREPORTCOMPARECOL_PCTINCOME" localSheetId="0">FALSE</definedName>
    <definedName name="QBREPORTCOMPARECOL_PCTINCOME" localSheetId="2">FALSE</definedName>
    <definedName name="QBREPORTCOMPARECOL_PCTOFSALES" localSheetId="0">FALSE</definedName>
    <definedName name="QBREPORTCOMPARECOL_PCTOFSALES" localSheetId="2">FALSE</definedName>
    <definedName name="QBREPORTCOMPARECOL_PCTROW" localSheetId="0">FALSE</definedName>
    <definedName name="QBREPORTCOMPARECOL_PCTROW" localSheetId="2">FALSE</definedName>
    <definedName name="QBREPORTCOMPARECOL_PPDIFF" localSheetId="0">FALSE</definedName>
    <definedName name="QBREPORTCOMPARECOL_PPDIFF" localSheetId="2">FALSE</definedName>
    <definedName name="QBREPORTCOMPARECOL_PPPCT" localSheetId="0">FALSE</definedName>
    <definedName name="QBREPORTCOMPARECOL_PPPCT" localSheetId="2">FALSE</definedName>
    <definedName name="QBREPORTCOMPARECOL_PREVPERIOD" localSheetId="0">FALSE</definedName>
    <definedName name="QBREPORTCOMPARECOL_PREVPERIOD" localSheetId="2">FALSE</definedName>
    <definedName name="QBREPORTCOMPARECOL_PREVYEAR" localSheetId="0">FALSE</definedName>
    <definedName name="QBREPORTCOMPARECOL_PREVYEAR" localSheetId="2">FALSE</definedName>
    <definedName name="QBREPORTCOMPARECOL_PYDIFF" localSheetId="0">FALSE</definedName>
    <definedName name="QBREPORTCOMPARECOL_PYDIFF" localSheetId="2">FALSE</definedName>
    <definedName name="QBREPORTCOMPARECOL_PYPCT" localSheetId="0">FALSE</definedName>
    <definedName name="QBREPORTCOMPARECOL_PYPCT" localSheetId="2">FALSE</definedName>
    <definedName name="QBREPORTCOMPARECOL_QTY" localSheetId="0">FALSE</definedName>
    <definedName name="QBREPORTCOMPARECOL_QTY" localSheetId="2">FALSE</definedName>
    <definedName name="QBREPORTCOMPARECOL_RATE" localSheetId="0">FALSE</definedName>
    <definedName name="QBREPORTCOMPARECOL_RATE" localSheetId="2">FALSE</definedName>
    <definedName name="QBREPORTCOMPARECOL_TRIPBILLEDMILES" localSheetId="0">FALSE</definedName>
    <definedName name="QBREPORTCOMPARECOL_TRIPBILLEDMILES" localSheetId="2">FALSE</definedName>
    <definedName name="QBREPORTCOMPARECOL_TRIPBILLINGAMOUNT" localSheetId="0">FALSE</definedName>
    <definedName name="QBREPORTCOMPARECOL_TRIPBILLINGAMOUNT" localSheetId="2">FALSE</definedName>
    <definedName name="QBREPORTCOMPARECOL_TRIPMILES" localSheetId="0">FALSE</definedName>
    <definedName name="QBREPORTCOMPARECOL_TRIPMILES" localSheetId="2">FALSE</definedName>
    <definedName name="QBREPORTCOMPARECOL_TRIPNOTBILLABLEMILES" localSheetId="0">FALSE</definedName>
    <definedName name="QBREPORTCOMPARECOL_TRIPNOTBILLABLEMILES" localSheetId="2">FALSE</definedName>
    <definedName name="QBREPORTCOMPARECOL_TRIPTAXDEDUCTIBLEAMOUNT" localSheetId="0">FALSE</definedName>
    <definedName name="QBREPORTCOMPARECOL_TRIPTAXDEDUCTIBLEAMOUNT" localSheetId="2">FALSE</definedName>
    <definedName name="QBREPORTCOMPARECOL_TRIPUNBILLEDMILES" localSheetId="0">FALSE</definedName>
    <definedName name="QBREPORTCOMPARECOL_TRIPUNBILLEDMILES" localSheetId="2">FALSE</definedName>
    <definedName name="QBREPORTCOMPARECOL_YTD" localSheetId="0">FALSE</definedName>
    <definedName name="QBREPORTCOMPARECOL_YTD" localSheetId="2">FALSE</definedName>
    <definedName name="QBREPORTCOMPARECOL_YTDBUDGET" localSheetId="0">FALSE</definedName>
    <definedName name="QBREPORTCOMPARECOL_YTDBUDGET" localSheetId="2">FALSE</definedName>
    <definedName name="QBREPORTCOMPARECOL_YTDPCT" localSheetId="0">FALSE</definedName>
    <definedName name="QBREPORTCOMPARECOL_YTDPCT" localSheetId="2">FALSE</definedName>
    <definedName name="QBREPORTROWAXIS" localSheetId="0">11</definedName>
    <definedName name="QBREPORTROWAXIS" localSheetId="2">11</definedName>
    <definedName name="QBREPORTSUBCOLAXIS" localSheetId="0">0</definedName>
    <definedName name="QBREPORTSUBCOLAXIS" localSheetId="2">0</definedName>
    <definedName name="QBREPORTTYPE" localSheetId="0">0</definedName>
    <definedName name="QBREPORTTYPE" localSheetId="2">0</definedName>
    <definedName name="QBROWHEADERS" localSheetId="0">4</definedName>
    <definedName name="QBROWHEADERS" localSheetId="2">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3" l="1"/>
  <c r="H21" i="3"/>
  <c r="I21" i="3"/>
  <c r="J21" i="3"/>
  <c r="K21" i="3"/>
  <c r="F21" i="3"/>
  <c r="G4" i="3"/>
  <c r="H4" i="3"/>
  <c r="I4" i="3"/>
  <c r="J4" i="3"/>
  <c r="K4" i="3"/>
  <c r="F4" i="3"/>
  <c r="D27" i="4"/>
  <c r="F19" i="3"/>
  <c r="G19" i="3"/>
  <c r="H19" i="3"/>
  <c r="I19" i="3"/>
  <c r="J19" i="3"/>
  <c r="K19" i="3"/>
  <c r="E19" i="3"/>
  <c r="F17" i="3"/>
  <c r="G17" i="3"/>
  <c r="H17" i="3"/>
  <c r="I17" i="3"/>
  <c r="J17" i="3"/>
  <c r="K17" i="3"/>
  <c r="E17" i="3"/>
  <c r="F15" i="3"/>
  <c r="G15" i="3"/>
  <c r="H15" i="3"/>
  <c r="I15" i="3"/>
  <c r="J15" i="3"/>
  <c r="K15" i="3"/>
  <c r="E15" i="3"/>
  <c r="K11" i="3"/>
  <c r="J11" i="3"/>
  <c r="I11" i="3"/>
  <c r="K34" i="1"/>
  <c r="J34" i="1"/>
  <c r="I34" i="1"/>
  <c r="H34" i="1"/>
  <c r="M34" i="1" s="1"/>
  <c r="G34" i="1"/>
  <c r="M33" i="1"/>
  <c r="K33" i="1"/>
  <c r="J33" i="1"/>
  <c r="I33" i="1"/>
  <c r="H33" i="1"/>
  <c r="G33" i="1"/>
  <c r="M32" i="1"/>
  <c r="M31" i="1"/>
  <c r="M30" i="1"/>
  <c r="M29" i="1"/>
  <c r="M28" i="1"/>
  <c r="L21" i="1"/>
  <c r="L22" i="1" s="1"/>
  <c r="L35" i="1" s="1"/>
  <c r="K21" i="1"/>
  <c r="J21" i="1"/>
  <c r="I21" i="1"/>
  <c r="H21" i="1"/>
  <c r="G21" i="1"/>
  <c r="F21" i="1"/>
  <c r="E21" i="1"/>
  <c r="M20" i="1"/>
  <c r="M19" i="1"/>
  <c r="M18" i="1"/>
  <c r="M17" i="1"/>
  <c r="M16" i="1"/>
  <c r="M15" i="1"/>
  <c r="M14" i="1"/>
  <c r="M13" i="1"/>
  <c r="M12" i="1"/>
  <c r="K10" i="1"/>
  <c r="J10" i="1"/>
  <c r="J22" i="1" s="1"/>
  <c r="J35" i="1" s="1"/>
  <c r="I10" i="1"/>
  <c r="I22" i="1" s="1"/>
  <c r="H10" i="1"/>
  <c r="H22" i="1" s="1"/>
  <c r="G10" i="1"/>
  <c r="F10" i="1"/>
  <c r="F22" i="1" s="1"/>
  <c r="F35" i="1" s="1"/>
  <c r="E10" i="1"/>
  <c r="M9" i="1"/>
  <c r="M8" i="1"/>
  <c r="M7" i="1"/>
  <c r="M6" i="1"/>
  <c r="M5" i="1"/>
  <c r="M4" i="1"/>
  <c r="M10" i="1" l="1"/>
  <c r="M21" i="1"/>
  <c r="G22" i="1"/>
  <c r="G35" i="1" s="1"/>
  <c r="K22" i="1"/>
  <c r="K35" i="1" s="1"/>
  <c r="I35" i="1"/>
  <c r="H35" i="1"/>
  <c r="E22" i="1"/>
  <c r="M22" i="1" l="1"/>
  <c r="E35" i="1"/>
  <c r="M35" i="1" s="1"/>
</calcChain>
</file>

<file path=xl/sharedStrings.xml><?xml version="1.0" encoding="utf-8"?>
<sst xmlns="http://schemas.openxmlformats.org/spreadsheetml/2006/main" count="96" uniqueCount="72">
  <si>
    <t>Dec 31, 09</t>
  </si>
  <si>
    <t>Dec 31, 10</t>
  </si>
  <si>
    <t>Dec 31, 11</t>
  </si>
  <si>
    <t>Dec 31, 12</t>
  </si>
  <si>
    <t>Dec 31, 13</t>
  </si>
  <si>
    <t>Dec 31, 14</t>
  </si>
  <si>
    <t>Dec 31, 15</t>
  </si>
  <si>
    <t>Jan 4, 16</t>
  </si>
  <si>
    <t>TOTAL</t>
  </si>
  <si>
    <t>Ordinary Income/Expense</t>
  </si>
  <si>
    <t>Income</t>
  </si>
  <si>
    <t>42100 · Client Fees</t>
  </si>
  <si>
    <t>43100 · CONTRACT INCOME</t>
  </si>
  <si>
    <t>44000 · Donation Income</t>
  </si>
  <si>
    <t>44001 · Donation for use of office</t>
  </si>
  <si>
    <t>45000 · Investments</t>
  </si>
  <si>
    <t>46400 · Other Types of Income</t>
  </si>
  <si>
    <t>Total Income</t>
  </si>
  <si>
    <t>Expense</t>
  </si>
  <si>
    <t>60900 · Business Expenses</t>
  </si>
  <si>
    <t>62100 · Contract Services</t>
  </si>
  <si>
    <t>62800 · Facilities and Equipment</t>
  </si>
  <si>
    <t>65000 · Operations</t>
  </si>
  <si>
    <t>65100 · Other Types of Expenses</t>
  </si>
  <si>
    <t>66000 · Payroll Expenses</t>
  </si>
  <si>
    <t>67000 · TAX</t>
  </si>
  <si>
    <t>68300 · Travel and Meetings</t>
  </si>
  <si>
    <t>69000 · DONATIONS</t>
  </si>
  <si>
    <t>Total Expense</t>
  </si>
  <si>
    <t>Net Ordinary Income</t>
  </si>
  <si>
    <t>Other Income/Expense</t>
  </si>
  <si>
    <t>Other Income</t>
  </si>
  <si>
    <t>14151 · BANK DEPOSIT ERROR</t>
  </si>
  <si>
    <t>Total Other Income</t>
  </si>
  <si>
    <t>Other Expense</t>
  </si>
  <si>
    <t>65133 · Bookkeeping Payroll</t>
  </si>
  <si>
    <t>65130 · Fbks Youth Advocacy</t>
  </si>
  <si>
    <t>65132 · Transfers to FYA</t>
  </si>
  <si>
    <t>65131 · DAVE PAYROLL</t>
  </si>
  <si>
    <t>80000 · Unclassified Entries</t>
  </si>
  <si>
    <t>Total Other Expense</t>
  </si>
  <si>
    <t>Net Other Income</t>
  </si>
  <si>
    <t>Net Income</t>
  </si>
  <si>
    <t>Payroll Expense as a percent of Income</t>
  </si>
  <si>
    <t>Year</t>
  </si>
  <si>
    <t>Director's Salary</t>
  </si>
  <si>
    <t>Housing Allowance</t>
  </si>
  <si>
    <t>Phone Allowance</t>
  </si>
  <si>
    <t>Total</t>
  </si>
  <si>
    <t>Percent Increase</t>
  </si>
  <si>
    <t>CW QB</t>
  </si>
  <si>
    <t>FYA QB</t>
  </si>
  <si>
    <t>Oct</t>
  </si>
  <si>
    <t>Average</t>
  </si>
  <si>
    <t>Salary</t>
  </si>
  <si>
    <t>Source</t>
  </si>
  <si>
    <t>median</t>
  </si>
  <si>
    <t>http://www.payscale.com/research/US/Job=Clinical_Director/Salary/80b287f3/Late-Career</t>
  </si>
  <si>
    <t>http://www.indeed.com/salary?q1=Clinical+Director&amp;l1=Fairbanks%2C+ak</t>
  </si>
  <si>
    <t>average</t>
  </si>
  <si>
    <t>https://www.glassdoor.com/Salaries/clinical-director-salary-SRCH_KO0,17.htm</t>
  </si>
  <si>
    <t>Social Security</t>
  </si>
  <si>
    <t>Medicare</t>
  </si>
  <si>
    <t>Employer Cost</t>
  </si>
  <si>
    <t>I left this here for a detailed look of Income and Other Income.</t>
  </si>
  <si>
    <t>The Payroll Summary by year moves Dave's salary into regular expenses.</t>
  </si>
  <si>
    <t xml:space="preserve">Since he is paid out of FYA and the money is transferred it looks a bit confusing. </t>
  </si>
  <si>
    <t xml:space="preserve">These are national salaries to compare.  </t>
  </si>
  <si>
    <t>Percent Increase (decrease) of income from prior year.</t>
  </si>
  <si>
    <t>Percent increase (decrease) of payroll expense from prior year</t>
  </si>
  <si>
    <t>2014 and 2015 total are different on tab 1 and 2. These numbers are from a payroll summary in FYA QB</t>
  </si>
  <si>
    <t xml:space="preserve">and the Mod P&amp;L numbers are from CC QB other expenses.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</si>
</sst>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0;\-#,##0.00"/>
    <numFmt numFmtId="167" formatCode="0.0%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8"/>
      <color rgb="FF000000"/>
      <name val="Arial"/>
      <family val="2"/>
    </font>
    <font>
      <sz val="8"/>
      <color theme="1"/>
      <name val="Arial"/>
      <family val="2"/>
    </font>
    <font>
      <sz val="8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</font>
    <font>
      <b/>
      <sz val="11"/>
      <color rgb="FF44546A"/>
      <name val="Calibri"/>
      <family val="2"/>
    </font>
    <font>
      <u/>
      <sz val="11"/>
      <color rgb="FF2F75B5"/>
      <name val="Calibri"/>
      <family val="2"/>
    </font>
    <font>
      <sz val="8"/>
      <color rgb="FFFF0000"/>
      <name val="Arial"/>
      <family val="2"/>
    </font>
    <font>
      <i/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rgb="FF9BC2E6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8" fillId="0" borderId="0" applyNumberFormat="0" applyFill="0" applyBorder="0" applyAlignment="0" applyProtection="0"/>
  </cellStyleXfs>
  <cellXfs count="47">
    <xf numFmtId="0" fontId="0" fillId="0" borderId="0" xfId="0"/>
    <xf numFmtId="49" fontId="5" fillId="0" borderId="0" xfId="0" applyNumberFormat="1" applyFont="1"/>
    <xf numFmtId="164" fontId="7" fillId="0" borderId="0" xfId="0" applyNumberFormat="1" applyFont="1"/>
    <xf numFmtId="164" fontId="7" fillId="0" borderId="4" xfId="0" applyNumberFormat="1" applyFont="1" applyBorder="1"/>
    <xf numFmtId="164" fontId="7" fillId="0" borderId="0" xfId="0" applyNumberFormat="1" applyFont="1" applyBorder="1"/>
    <xf numFmtId="164" fontId="7" fillId="0" borderId="5" xfId="0" applyNumberFormat="1" applyFont="1" applyBorder="1"/>
    <xf numFmtId="164" fontId="7" fillId="0" borderId="6" xfId="0" applyNumberFormat="1" applyFont="1" applyBorder="1"/>
    <xf numFmtId="164" fontId="5" fillId="0" borderId="7" xfId="0" applyNumberFormat="1" applyFont="1" applyBorder="1"/>
    <xf numFmtId="0" fontId="5" fillId="0" borderId="0" xfId="0" applyFont="1"/>
    <xf numFmtId="49" fontId="5" fillId="0" borderId="0" xfId="0" applyNumberFormat="1" applyFont="1" applyAlignment="1">
      <alignment horizontal="center"/>
    </xf>
    <xf numFmtId="49" fontId="5" fillId="0" borderId="3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5" fillId="0" borderId="0" xfId="0" applyNumberFormat="1" applyFont="1"/>
    <xf numFmtId="0" fontId="0" fillId="0" borderId="0" xfId="0" applyNumberFormat="1"/>
    <xf numFmtId="164" fontId="7" fillId="0" borderId="8" xfId="0" applyNumberFormat="1" applyFont="1" applyBorder="1"/>
    <xf numFmtId="164" fontId="7" fillId="0" borderId="9" xfId="0" applyNumberFormat="1" applyFont="1" applyBorder="1"/>
    <xf numFmtId="43" fontId="7" fillId="0" borderId="0" xfId="0" applyNumberFormat="1" applyFont="1"/>
    <xf numFmtId="43" fontId="0" fillId="0" borderId="0" xfId="0" applyNumberFormat="1"/>
    <xf numFmtId="44" fontId="0" fillId="0" borderId="0" xfId="1" applyFont="1"/>
    <xf numFmtId="0" fontId="9" fillId="0" borderId="0" xfId="0" applyFont="1" applyFill="1" applyBorder="1"/>
    <xf numFmtId="44" fontId="9" fillId="0" borderId="0" xfId="1" applyFont="1" applyFill="1" applyBorder="1"/>
    <xf numFmtId="167" fontId="9" fillId="0" borderId="0" xfId="2" applyNumberFormat="1" applyFont="1" applyFill="1" applyBorder="1"/>
    <xf numFmtId="0" fontId="10" fillId="0" borderId="11" xfId="4" applyFont="1" applyFill="1" applyBorder="1"/>
    <xf numFmtId="0" fontId="11" fillId="0" borderId="0" xfId="5" applyFont="1" applyFill="1" applyBorder="1"/>
    <xf numFmtId="44" fontId="9" fillId="0" borderId="10" xfId="1" applyFont="1" applyFill="1" applyBorder="1"/>
    <xf numFmtId="10" fontId="9" fillId="0" borderId="0" xfId="2" applyNumberFormat="1" applyFont="1" applyFill="1" applyBorder="1"/>
    <xf numFmtId="10" fontId="9" fillId="0" borderId="9" xfId="0" applyNumberFormat="1" applyFont="1" applyFill="1" applyBorder="1"/>
    <xf numFmtId="0" fontId="2" fillId="0" borderId="1" xfId="3" applyFill="1"/>
    <xf numFmtId="43" fontId="9" fillId="0" borderId="0" xfId="1" applyNumberFormat="1" applyFont="1" applyFill="1" applyBorder="1"/>
    <xf numFmtId="44" fontId="9" fillId="0" borderId="0" xfId="1" applyNumberFormat="1" applyFont="1" applyFill="1" applyBorder="1"/>
    <xf numFmtId="9" fontId="0" fillId="0" borderId="0" xfId="0" applyNumberFormat="1"/>
    <xf numFmtId="0" fontId="5" fillId="2" borderId="0" xfId="0" applyNumberFormat="1" applyFont="1" applyFill="1"/>
    <xf numFmtId="49" fontId="5" fillId="3" borderId="0" xfId="0" applyNumberFormat="1" applyFont="1" applyFill="1"/>
    <xf numFmtId="164" fontId="7" fillId="3" borderId="0" xfId="0" applyNumberFormat="1" applyFont="1" applyFill="1"/>
    <xf numFmtId="44" fontId="9" fillId="0" borderId="12" xfId="1" applyFont="1" applyFill="1" applyBorder="1" applyAlignment="1">
      <alignment horizontal="right"/>
    </xf>
    <xf numFmtId="167" fontId="9" fillId="0" borderId="13" xfId="0" applyNumberFormat="1" applyFont="1" applyFill="1" applyBorder="1"/>
    <xf numFmtId="0" fontId="4" fillId="0" borderId="0" xfId="0" applyFont="1"/>
    <xf numFmtId="0" fontId="0" fillId="0" borderId="0" xfId="0" applyFill="1"/>
    <xf numFmtId="164" fontId="7" fillId="0" borderId="0" xfId="0" applyNumberFormat="1" applyFont="1" applyFill="1"/>
    <xf numFmtId="167" fontId="12" fillId="0" borderId="0" xfId="2" applyNumberFormat="1" applyFont="1"/>
    <xf numFmtId="9" fontId="6" fillId="2" borderId="0" xfId="2" applyFont="1" applyFill="1"/>
    <xf numFmtId="9" fontId="6" fillId="0" borderId="0" xfId="0" applyNumberFormat="1" applyFont="1"/>
    <xf numFmtId="0" fontId="6" fillId="0" borderId="0" xfId="0" applyNumberFormat="1" applyFont="1"/>
    <xf numFmtId="0" fontId="6" fillId="0" borderId="0" xfId="0" applyFont="1"/>
    <xf numFmtId="43" fontId="13" fillId="0" borderId="0" xfId="1" applyNumberFormat="1" applyFont="1" applyFill="1" applyBorder="1"/>
    <xf numFmtId="0" fontId="9" fillId="0" borderId="0" xfId="1" applyNumberFormat="1" applyFont="1" applyFill="1" applyBorder="1"/>
    <xf numFmtId="0" fontId="9" fillId="0" borderId="0" xfId="0" applyNumberFormat="1" applyFont="1" applyFill="1" applyBorder="1"/>
  </cellXfs>
  <cellStyles count="6">
    <cellStyle name="Currency" xfId="1" builtinId="4"/>
    <cellStyle name="Heading 2" xfId="3" builtinId="17"/>
    <cellStyle name="Heading 3" xfId="4" builtinId="18"/>
    <cellStyle name="Hyperlink" xfId="5" builtinId="8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3</xdr:col>
          <xdr:colOff>314325</xdr:colOff>
          <xdr:row>1</xdr:row>
          <xdr:rowOff>28575</xdr:rowOff>
        </xdr:to>
        <xdr:sp macro="" textlink="">
          <xdr:nvSpPr>
            <xdr:cNvPr id="3073" name="FILTER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ffectLst/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prstDash val="solid"/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3</xdr:col>
          <xdr:colOff>314325</xdr:colOff>
          <xdr:row>1</xdr:row>
          <xdr:rowOff>28575</xdr:rowOff>
        </xdr:to>
        <xdr:sp macro="" textlink="">
          <xdr:nvSpPr>
            <xdr:cNvPr id="3074" name="HEADER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ffectLst/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prstDash val="solid"/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3</xdr:col>
          <xdr:colOff>314325</xdr:colOff>
          <xdr:row>1</xdr:row>
          <xdr:rowOff>28575</xdr:rowOff>
        </xdr:to>
        <xdr:sp macro="" textlink="">
          <xdr:nvSpPr>
            <xdr:cNvPr id="1025" name="FILTER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ffectLst/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prstDash val="solid"/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3</xdr:col>
          <xdr:colOff>314325</xdr:colOff>
          <xdr:row>1</xdr:row>
          <xdr:rowOff>28575</xdr:rowOff>
        </xdr:to>
        <xdr:sp macro="" textlink="">
          <xdr:nvSpPr>
            <xdr:cNvPr id="1026" name="HEADER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ffectLst/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prstDash val="solid"/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glassdoor.com/Salaries/clinical-director-salary-SRCH_KO0,17.htm" TargetMode="External"/><Relationship Id="rId2" Type="http://schemas.openxmlformats.org/officeDocument/2006/relationships/hyperlink" Target="http://www.indeed.com/salary?q1=Clinical+Director&amp;l1=Fairbanks%2C+ak" TargetMode="External"/><Relationship Id="rId1" Type="http://schemas.openxmlformats.org/officeDocument/2006/relationships/hyperlink" Target="http://www.payscale.com/research/US/Job=Clinical_Director/Salary/80b287f3/Late-Career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image" Target="../media/image4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4.xml"/><Relationship Id="rId5" Type="http://schemas.openxmlformats.org/officeDocument/2006/relationships/image" Target="../media/image3.emf"/><Relationship Id="rId4" Type="http://schemas.openxmlformats.org/officeDocument/2006/relationships/control" Target="../activeX/activeX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N23"/>
  <sheetViews>
    <sheetView tabSelected="1" workbookViewId="0">
      <pane xSplit="4" ySplit="1" topLeftCell="E2" activePane="bottomRight" state="frozenSplit"/>
      <selection pane="topRight" activeCell="E1" sqref="E1"/>
      <selection pane="bottomLeft" activeCell="A2" sqref="A2"/>
      <selection pane="bottomRight" activeCell="D24" sqref="D24"/>
    </sheetView>
  </sheetViews>
  <sheetFormatPr defaultRowHeight="15" x14ac:dyDescent="0.25"/>
  <cols>
    <col min="1" max="3" width="3" style="12" customWidth="1"/>
    <col min="4" max="4" width="32.5703125" style="12" bestFit="1" customWidth="1"/>
    <col min="5" max="11" width="10.7109375" style="13" bestFit="1" customWidth="1"/>
    <col min="12" max="12" width="18.28515625" customWidth="1"/>
    <col min="13" max="14" width="11.5703125" bestFit="1" customWidth="1"/>
  </cols>
  <sheetData>
    <row r="1" spans="1:14" s="11" customFormat="1" ht="15.75" thickBot="1" x14ac:dyDescent="0.3">
      <c r="A1" s="9"/>
      <c r="B1" s="9"/>
      <c r="C1" s="9"/>
      <c r="D1" s="9"/>
      <c r="E1" s="10" t="s">
        <v>0</v>
      </c>
      <c r="F1" s="10" t="s">
        <v>1</v>
      </c>
      <c r="G1" s="10" t="s">
        <v>2</v>
      </c>
      <c r="H1" s="10" t="s">
        <v>3</v>
      </c>
      <c r="I1" s="10" t="s">
        <v>4</v>
      </c>
      <c r="J1" s="10" t="s">
        <v>5</v>
      </c>
      <c r="K1" s="10" t="s">
        <v>6</v>
      </c>
    </row>
    <row r="2" spans="1:14" ht="15.75" thickTop="1" x14ac:dyDescent="0.25">
      <c r="A2" s="1"/>
      <c r="B2" s="1" t="s">
        <v>9</v>
      </c>
      <c r="C2" s="1"/>
      <c r="D2" s="1"/>
      <c r="E2" s="2"/>
      <c r="F2" s="2"/>
      <c r="G2" s="2"/>
      <c r="H2" s="2"/>
      <c r="I2" s="2"/>
      <c r="J2" s="2"/>
      <c r="K2" s="2"/>
    </row>
    <row r="3" spans="1:14" x14ac:dyDescent="0.25">
      <c r="A3" s="1"/>
      <c r="B3" s="1"/>
      <c r="C3" s="1" t="s">
        <v>10</v>
      </c>
      <c r="D3" s="1"/>
      <c r="E3" s="16">
        <v>128961.43</v>
      </c>
      <c r="F3" s="16">
        <v>152461.82</v>
      </c>
      <c r="G3" s="16">
        <v>156777.97</v>
      </c>
      <c r="H3" s="16">
        <v>151750.04</v>
      </c>
      <c r="I3" s="16">
        <v>204525.82</v>
      </c>
      <c r="J3" s="16">
        <v>185429.45</v>
      </c>
      <c r="K3" s="16">
        <v>225218.54</v>
      </c>
    </row>
    <row r="4" spans="1:14" x14ac:dyDescent="0.25">
      <c r="A4" s="1"/>
      <c r="B4" s="1"/>
      <c r="C4" s="1"/>
      <c r="D4" s="1"/>
      <c r="E4" s="16"/>
      <c r="F4" s="39">
        <f>(F3-E3)/E3</f>
        <v>0.18222805066600156</v>
      </c>
      <c r="G4" s="39">
        <f t="shared" ref="G4:K4" si="0">(G3-F3)/F3</f>
        <v>2.830971058852632E-2</v>
      </c>
      <c r="H4" s="39">
        <f t="shared" si="0"/>
        <v>-3.2070385909448842E-2</v>
      </c>
      <c r="I4" s="39">
        <f t="shared" si="0"/>
        <v>0.34778099564257114</v>
      </c>
      <c r="J4" s="39">
        <f t="shared" si="0"/>
        <v>-9.3368993704560116E-2</v>
      </c>
      <c r="K4" s="39">
        <f t="shared" si="0"/>
        <v>0.21457805111324008</v>
      </c>
      <c r="L4" t="s">
        <v>68</v>
      </c>
      <c r="N4" s="29"/>
    </row>
    <row r="5" spans="1:14" x14ac:dyDescent="0.25">
      <c r="A5" s="1"/>
      <c r="B5" s="1"/>
      <c r="C5" s="1" t="s">
        <v>18</v>
      </c>
      <c r="D5" s="1"/>
      <c r="E5" s="2"/>
      <c r="F5" s="2"/>
      <c r="G5" s="2"/>
      <c r="H5" s="2"/>
      <c r="I5" s="2"/>
      <c r="J5" s="2"/>
      <c r="K5" s="2"/>
      <c r="N5" s="28"/>
    </row>
    <row r="6" spans="1:14" x14ac:dyDescent="0.25">
      <c r="A6" s="1"/>
      <c r="B6" s="1"/>
      <c r="C6" s="1"/>
      <c r="D6" s="1" t="s">
        <v>19</v>
      </c>
      <c r="E6" s="2">
        <v>2392.9699999999998</v>
      </c>
      <c r="F6" s="2">
        <v>2582.8000000000002</v>
      </c>
      <c r="G6" s="2">
        <v>3779.42</v>
      </c>
      <c r="H6" s="2">
        <v>2240.42</v>
      </c>
      <c r="I6" s="2">
        <v>775.93</v>
      </c>
      <c r="J6" s="2">
        <v>410.45</v>
      </c>
      <c r="K6" s="2">
        <v>310.29000000000002</v>
      </c>
      <c r="N6" s="28"/>
    </row>
    <row r="7" spans="1:14" x14ac:dyDescent="0.25">
      <c r="A7" s="1"/>
      <c r="B7" s="1"/>
      <c r="C7" s="1"/>
      <c r="D7" s="1" t="s">
        <v>20</v>
      </c>
      <c r="E7" s="2">
        <v>11945.71</v>
      </c>
      <c r="F7" s="2">
        <v>14191.47</v>
      </c>
      <c r="G7" s="2">
        <v>16199.28</v>
      </c>
      <c r="H7" s="2">
        <v>18737.12</v>
      </c>
      <c r="I7" s="2">
        <v>20704.21</v>
      </c>
      <c r="J7" s="2">
        <v>22423.89</v>
      </c>
      <c r="K7" s="2">
        <v>30727.599999999999</v>
      </c>
      <c r="N7" s="28"/>
    </row>
    <row r="8" spans="1:14" x14ac:dyDescent="0.25">
      <c r="A8" s="1"/>
      <c r="B8" s="1"/>
      <c r="C8" s="1"/>
      <c r="D8" s="1" t="s">
        <v>21</v>
      </c>
      <c r="E8" s="2">
        <v>5955.97</v>
      </c>
      <c r="F8" s="2">
        <v>8261.27</v>
      </c>
      <c r="G8" s="2">
        <v>9598.99</v>
      </c>
      <c r="H8" s="2">
        <v>9000</v>
      </c>
      <c r="I8" s="2">
        <v>9653.7199999999993</v>
      </c>
      <c r="J8" s="2">
        <v>10009.85</v>
      </c>
      <c r="K8" s="2">
        <v>5461.99</v>
      </c>
      <c r="M8" s="29"/>
      <c r="N8" s="28"/>
    </row>
    <row r="9" spans="1:14" x14ac:dyDescent="0.25">
      <c r="A9" s="1"/>
      <c r="B9" s="1"/>
      <c r="C9" s="1"/>
      <c r="D9" s="1" t="s">
        <v>22</v>
      </c>
      <c r="E9" s="2">
        <v>6570.51</v>
      </c>
      <c r="F9" s="2">
        <v>8316.2199999999993</v>
      </c>
      <c r="G9" s="2">
        <v>7429.35</v>
      </c>
      <c r="H9" s="2">
        <v>7526.27</v>
      </c>
      <c r="I9" s="2">
        <v>7899.28</v>
      </c>
      <c r="J9" s="2">
        <v>21501.51</v>
      </c>
      <c r="K9" s="2">
        <v>7942.02</v>
      </c>
      <c r="M9" s="28"/>
      <c r="N9" s="28"/>
    </row>
    <row r="10" spans="1:14" x14ac:dyDescent="0.25">
      <c r="A10" s="1"/>
      <c r="B10" s="1"/>
      <c r="C10" s="1"/>
      <c r="D10" s="1" t="s">
        <v>23</v>
      </c>
      <c r="E10" s="2">
        <v>738.15</v>
      </c>
      <c r="F10" s="2">
        <v>403</v>
      </c>
      <c r="G10" s="2">
        <v>2754.75</v>
      </c>
      <c r="H10" s="2">
        <v>1484</v>
      </c>
      <c r="I10" s="2">
        <v>652.95000000000005</v>
      </c>
      <c r="J10" s="2">
        <v>541.67999999999995</v>
      </c>
      <c r="K10" s="2">
        <v>2849.02</v>
      </c>
      <c r="M10" s="28"/>
      <c r="N10" s="28"/>
    </row>
    <row r="11" spans="1:14" x14ac:dyDescent="0.25">
      <c r="A11" s="1"/>
      <c r="B11" s="1"/>
      <c r="C11" s="1"/>
      <c r="D11" s="32" t="s">
        <v>24</v>
      </c>
      <c r="E11" s="33">
        <v>85000</v>
      </c>
      <c r="F11" s="33">
        <v>86250</v>
      </c>
      <c r="G11" s="33">
        <v>93750</v>
      </c>
      <c r="H11" s="33">
        <v>90375</v>
      </c>
      <c r="I11" s="33">
        <f>3787.5+98100</f>
        <v>101887.5</v>
      </c>
      <c r="J11" s="33">
        <f>102286.08</f>
        <v>102286.08</v>
      </c>
      <c r="K11" s="33">
        <f>103953.17</f>
        <v>103953.17</v>
      </c>
      <c r="M11" s="28"/>
      <c r="N11" s="28"/>
    </row>
    <row r="12" spans="1:14" x14ac:dyDescent="0.25">
      <c r="A12" s="1"/>
      <c r="B12" s="1"/>
      <c r="C12" s="1"/>
      <c r="D12" s="1" t="s">
        <v>25</v>
      </c>
      <c r="E12" s="2"/>
      <c r="F12" s="2">
        <v>850</v>
      </c>
      <c r="G12" s="2"/>
      <c r="H12" s="2"/>
      <c r="I12" s="2"/>
      <c r="J12" s="2"/>
      <c r="K12" s="2"/>
      <c r="M12" s="28"/>
      <c r="N12" s="21"/>
    </row>
    <row r="13" spans="1:14" x14ac:dyDescent="0.25">
      <c r="A13" s="1"/>
      <c r="B13" s="1"/>
      <c r="C13" s="1"/>
      <c r="D13" s="1" t="s">
        <v>26</v>
      </c>
      <c r="E13" s="2"/>
      <c r="F13" s="2"/>
      <c r="G13" s="2"/>
      <c r="H13" s="2"/>
      <c r="I13" s="2"/>
      <c r="J13" s="2">
        <v>1283.75</v>
      </c>
      <c r="K13" s="2"/>
      <c r="M13" s="28"/>
      <c r="N13" s="21"/>
    </row>
    <row r="14" spans="1:14" x14ac:dyDescent="0.25">
      <c r="A14" s="1"/>
      <c r="B14" s="1"/>
      <c r="C14" s="1"/>
      <c r="D14" s="1" t="s">
        <v>27</v>
      </c>
      <c r="E14" s="4"/>
      <c r="F14" s="4"/>
      <c r="G14" s="4"/>
      <c r="H14" s="4">
        <v>500</v>
      </c>
      <c r="I14" s="4">
        <v>500</v>
      </c>
      <c r="J14" s="4">
        <v>500</v>
      </c>
      <c r="K14" s="4"/>
      <c r="M14" s="28"/>
      <c r="N14" s="21"/>
    </row>
    <row r="15" spans="1:14" x14ac:dyDescent="0.25">
      <c r="A15" s="1"/>
      <c r="B15" s="1"/>
      <c r="C15" s="1" t="s">
        <v>28</v>
      </c>
      <c r="D15" s="1"/>
      <c r="E15" s="14">
        <f>SUM(E6:E14)</f>
        <v>112603.31</v>
      </c>
      <c r="F15" s="14">
        <f t="shared" ref="F15:K15" si="1">SUM(F6:F14)</f>
        <v>120854.76000000001</v>
      </c>
      <c r="G15" s="14">
        <f t="shared" si="1"/>
        <v>133511.79</v>
      </c>
      <c r="H15" s="14">
        <f t="shared" si="1"/>
        <v>129862.81</v>
      </c>
      <c r="I15" s="14">
        <f t="shared" si="1"/>
        <v>142073.59</v>
      </c>
      <c r="J15" s="14">
        <f t="shared" si="1"/>
        <v>158957.21</v>
      </c>
      <c r="K15" s="14">
        <f t="shared" si="1"/>
        <v>151244.09</v>
      </c>
      <c r="M15" s="28"/>
      <c r="N15" s="21"/>
    </row>
    <row r="16" spans="1:14" x14ac:dyDescent="0.25">
      <c r="A16" s="1"/>
      <c r="B16" s="1"/>
      <c r="C16" s="1"/>
      <c r="D16" s="1"/>
      <c r="E16" s="4"/>
      <c r="F16" s="4"/>
      <c r="G16" s="4"/>
      <c r="H16" s="4"/>
      <c r="I16" s="4"/>
      <c r="J16" s="4"/>
      <c r="K16" s="4"/>
      <c r="M16" s="28"/>
      <c r="N16" s="21"/>
    </row>
    <row r="17" spans="1:14" ht="15.75" thickBot="1" x14ac:dyDescent="0.3">
      <c r="A17" s="1"/>
      <c r="B17" s="1" t="s">
        <v>29</v>
      </c>
      <c r="C17" s="1"/>
      <c r="D17" s="1"/>
      <c r="E17" s="15">
        <f>E3-E15</f>
        <v>16358.119999999995</v>
      </c>
      <c r="F17" s="15">
        <f t="shared" ref="F17:K17" si="2">F3-F15</f>
        <v>31607.059999999998</v>
      </c>
      <c r="G17" s="15">
        <f t="shared" si="2"/>
        <v>23266.179999999993</v>
      </c>
      <c r="H17" s="15">
        <f t="shared" si="2"/>
        <v>21887.23000000001</v>
      </c>
      <c r="I17" s="15">
        <f t="shared" si="2"/>
        <v>62452.23000000001</v>
      </c>
      <c r="J17" s="15">
        <f t="shared" si="2"/>
        <v>26472.24000000002</v>
      </c>
      <c r="K17" s="15">
        <f t="shared" si="2"/>
        <v>73974.450000000012</v>
      </c>
      <c r="M17" s="28"/>
      <c r="N17" s="21"/>
    </row>
    <row r="18" spans="1:14" ht="15.75" thickTop="1" x14ac:dyDescent="0.25">
      <c r="N18" s="21"/>
    </row>
    <row r="19" spans="1:14" x14ac:dyDescent="0.25">
      <c r="D19" s="31" t="s">
        <v>43</v>
      </c>
      <c r="E19" s="40">
        <f>E11/E3</f>
        <v>0.65911179800037889</v>
      </c>
      <c r="F19" s="40">
        <f t="shared" ref="F19:K19" si="3">F11/F3</f>
        <v>0.56571540337115223</v>
      </c>
      <c r="G19" s="40">
        <f t="shared" si="3"/>
        <v>0.59797942274670346</v>
      </c>
      <c r="H19" s="40">
        <f t="shared" si="3"/>
        <v>0.59555173758109059</v>
      </c>
      <c r="I19" s="40">
        <f t="shared" si="3"/>
        <v>0.49816448602919666</v>
      </c>
      <c r="J19" s="40">
        <f t="shared" si="3"/>
        <v>0.55161723232205018</v>
      </c>
      <c r="K19" s="40">
        <f t="shared" si="3"/>
        <v>0.46156577517996517</v>
      </c>
      <c r="L19" s="41"/>
      <c r="M19" s="30"/>
      <c r="N19" s="21"/>
    </row>
    <row r="20" spans="1:14" x14ac:dyDescent="0.25">
      <c r="E20" s="42"/>
      <c r="F20" s="42"/>
      <c r="G20" s="42"/>
      <c r="H20" s="42"/>
      <c r="I20" s="42"/>
      <c r="J20" s="42"/>
      <c r="K20" s="42"/>
      <c r="L20" s="43"/>
      <c r="N20" s="21"/>
    </row>
    <row r="21" spans="1:14" x14ac:dyDescent="0.25">
      <c r="E21" s="42"/>
      <c r="F21" s="39">
        <f>(F11-E11)/E11</f>
        <v>1.4705882352941176E-2</v>
      </c>
      <c r="G21" s="39">
        <f t="shared" ref="G21:K21" si="4">(G11-F11)/F11</f>
        <v>8.6956521739130432E-2</v>
      </c>
      <c r="H21" s="39">
        <f t="shared" si="4"/>
        <v>-3.5999999999999997E-2</v>
      </c>
      <c r="I21" s="39">
        <f t="shared" si="4"/>
        <v>0.12738589211618256</v>
      </c>
      <c r="J21" s="39">
        <f t="shared" si="4"/>
        <v>3.9119617224880558E-3</v>
      </c>
      <c r="K21" s="39">
        <f t="shared" si="4"/>
        <v>1.6298307648508932E-2</v>
      </c>
      <c r="L21" t="s">
        <v>69</v>
      </c>
      <c r="N21" s="21"/>
    </row>
    <row r="22" spans="1:14" x14ac:dyDescent="0.25">
      <c r="L22" s="17"/>
    </row>
    <row r="23" spans="1:14" x14ac:dyDescent="0.25">
      <c r="L23" s="17"/>
    </row>
  </sheetData>
  <pageMargins left="0.7" right="0.7" top="0.75" bottom="0.75" header="0.1" footer="0.3"/>
  <pageSetup orientation="portrait" horizontalDpi="0" verticalDpi="0" r:id="rId1"/>
  <headerFooter>
    <oddHeader>&amp;L&amp;"Arial,Bold"&amp;8 9:03 PM
&amp;"Arial,Bold"&amp;8 01/07/16
&amp;"Arial,Bold"&amp;8 Cash Basis&amp;C&amp;"Arial,Bold"&amp;12 Clearwater Counseling
&amp;"Arial,Bold"&amp;14 Profit &amp;&amp; Loss
&amp;"Arial,Bold"&amp;10 All Transactions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3074" r:id="rId4" name="HEAD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3</xdr:col>
                <xdr:colOff>314325</xdr:colOff>
                <xdr:row>1</xdr:row>
                <xdr:rowOff>28575</xdr:rowOff>
              </to>
            </anchor>
          </controlPr>
        </control>
      </mc:Choice>
      <mc:Fallback>
        <control shapeId="3074" r:id="rId4" name="HEADER"/>
      </mc:Fallback>
    </mc:AlternateContent>
    <mc:AlternateContent xmlns:mc="http://schemas.openxmlformats.org/markup-compatibility/2006">
      <mc:Choice Requires="x14">
        <control shapeId="3073" r:id="rId6" name="FILT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3</xdr:col>
                <xdr:colOff>314325</xdr:colOff>
                <xdr:row>1</xdr:row>
                <xdr:rowOff>28575</xdr:rowOff>
              </to>
            </anchor>
          </controlPr>
        </control>
      </mc:Choice>
      <mc:Fallback>
        <control shapeId="3073" r:id="rId6" name="FILTER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workbookViewId="0">
      <selection activeCell="I12" sqref="I12"/>
    </sheetView>
  </sheetViews>
  <sheetFormatPr defaultRowHeight="15" x14ac:dyDescent="0.25"/>
  <cols>
    <col min="3" max="3" width="19.85546875" customWidth="1"/>
    <col min="4" max="4" width="21.28515625" customWidth="1"/>
    <col min="5" max="5" width="20.42578125" customWidth="1"/>
    <col min="6" max="6" width="12.5703125" bestFit="1" customWidth="1"/>
    <col min="7" max="7" width="19" customWidth="1"/>
  </cols>
  <sheetData>
    <row r="1" spans="1:14" ht="18" thickBot="1" x14ac:dyDescent="0.35">
      <c r="A1" s="27" t="s">
        <v>44</v>
      </c>
      <c r="B1" s="27"/>
      <c r="C1" s="27" t="s">
        <v>45</v>
      </c>
      <c r="D1" s="27" t="s">
        <v>46</v>
      </c>
      <c r="E1" s="27" t="s">
        <v>47</v>
      </c>
      <c r="F1" s="27" t="s">
        <v>48</v>
      </c>
      <c r="G1" s="27" t="s">
        <v>49</v>
      </c>
      <c r="H1" s="27"/>
      <c r="I1" s="19"/>
    </row>
    <row r="2" spans="1:14" ht="15.75" thickTop="1" x14ac:dyDescent="0.25">
      <c r="A2" s="19">
        <v>2009</v>
      </c>
      <c r="B2" s="19"/>
      <c r="C2" s="29">
        <v>46022</v>
      </c>
      <c r="D2" s="29">
        <v>38978</v>
      </c>
      <c r="E2" s="29"/>
      <c r="F2" s="29">
        <v>85000</v>
      </c>
      <c r="G2" s="21"/>
      <c r="H2" s="19"/>
      <c r="I2" s="19"/>
    </row>
    <row r="3" spans="1:14" x14ac:dyDescent="0.25">
      <c r="A3" s="19">
        <v>2010</v>
      </c>
      <c r="B3" s="19"/>
      <c r="C3" s="28">
        <v>47932</v>
      </c>
      <c r="D3" s="28">
        <v>38318</v>
      </c>
      <c r="E3" s="28"/>
      <c r="F3" s="28">
        <v>86250</v>
      </c>
      <c r="G3" s="21">
        <v>1.4705882352941176E-2</v>
      </c>
      <c r="H3" s="19"/>
      <c r="I3" s="19"/>
    </row>
    <row r="4" spans="1:14" x14ac:dyDescent="0.25">
      <c r="A4" s="19">
        <v>2011</v>
      </c>
      <c r="B4" s="19"/>
      <c r="C4" s="28">
        <v>52100</v>
      </c>
      <c r="D4" s="28">
        <v>41650</v>
      </c>
      <c r="E4" s="28"/>
      <c r="F4" s="28">
        <v>93750</v>
      </c>
      <c r="G4" s="21">
        <v>8.6956521739130432E-2</v>
      </c>
      <c r="H4" s="19"/>
      <c r="I4" s="19"/>
    </row>
    <row r="5" spans="1:14" x14ac:dyDescent="0.25">
      <c r="A5" s="19">
        <v>2012</v>
      </c>
      <c r="B5" s="19"/>
      <c r="C5" s="28">
        <v>50016</v>
      </c>
      <c r="D5" s="28">
        <v>39984</v>
      </c>
      <c r="E5" s="28">
        <v>375</v>
      </c>
      <c r="F5" s="28">
        <v>90375</v>
      </c>
      <c r="G5" s="21">
        <v>-3.5999999999999997E-2</v>
      </c>
      <c r="H5" s="19"/>
      <c r="I5" s="19"/>
    </row>
    <row r="6" spans="1:14" hidden="1" x14ac:dyDescent="0.25">
      <c r="A6" s="19">
        <v>2013</v>
      </c>
      <c r="B6" s="19" t="s">
        <v>50</v>
      </c>
      <c r="C6" s="28">
        <v>2084</v>
      </c>
      <c r="D6" s="28">
        <v>1666</v>
      </c>
      <c r="E6" s="28">
        <v>37.5</v>
      </c>
      <c r="F6" s="28">
        <v>3787.5</v>
      </c>
      <c r="G6" s="21"/>
      <c r="H6" s="19"/>
      <c r="I6" s="19"/>
    </row>
    <row r="7" spans="1:14" hidden="1" x14ac:dyDescent="0.25">
      <c r="A7" s="19">
        <v>2013</v>
      </c>
      <c r="B7" s="19" t="s">
        <v>51</v>
      </c>
      <c r="C7" s="28">
        <v>54521.04</v>
      </c>
      <c r="D7" s="28">
        <v>43578.96</v>
      </c>
      <c r="E7" s="28"/>
      <c r="F7" s="28">
        <v>98100</v>
      </c>
      <c r="G7" s="21"/>
      <c r="H7" s="19"/>
      <c r="I7" s="19"/>
    </row>
    <row r="8" spans="1:14" x14ac:dyDescent="0.25">
      <c r="A8" s="19">
        <v>2013</v>
      </c>
      <c r="B8" s="19"/>
      <c r="C8" s="28">
        <v>56605.04</v>
      </c>
      <c r="D8" s="28">
        <v>45244.959999999999</v>
      </c>
      <c r="E8" s="28">
        <v>37.5</v>
      </c>
      <c r="F8" s="28">
        <v>101887.5</v>
      </c>
      <c r="G8" s="21">
        <v>0.12738589211618256</v>
      </c>
      <c r="H8" s="19"/>
      <c r="I8" s="19"/>
    </row>
    <row r="9" spans="1:14" x14ac:dyDescent="0.25">
      <c r="A9" s="19">
        <v>2014</v>
      </c>
      <c r="B9" s="19"/>
      <c r="C9" s="28">
        <v>55802.04</v>
      </c>
      <c r="D9" s="28">
        <v>44603.040000000001</v>
      </c>
      <c r="E9" s="28">
        <v>475</v>
      </c>
      <c r="F9" s="44">
        <v>100880.08</v>
      </c>
      <c r="G9" s="21">
        <v>-9.8875720770457438E-3</v>
      </c>
      <c r="H9" s="19"/>
      <c r="I9" s="45" t="s">
        <v>70</v>
      </c>
      <c r="J9" s="13"/>
      <c r="K9" s="13"/>
      <c r="L9" s="13"/>
      <c r="M9" s="13"/>
      <c r="N9" s="13"/>
    </row>
    <row r="10" spans="1:14" hidden="1" x14ac:dyDescent="0.25">
      <c r="A10" s="19">
        <v>2015</v>
      </c>
      <c r="B10" s="19" t="s">
        <v>52</v>
      </c>
      <c r="C10" s="28">
        <v>47757.5</v>
      </c>
      <c r="D10" s="28">
        <v>37169.199999999997</v>
      </c>
      <c r="E10" s="28">
        <v>950</v>
      </c>
      <c r="F10" s="44">
        <v>85876.7</v>
      </c>
      <c r="G10" s="21"/>
      <c r="H10" s="19"/>
      <c r="I10" s="46"/>
      <c r="J10" s="13"/>
      <c r="K10" s="13"/>
      <c r="L10" s="13"/>
      <c r="M10" s="13"/>
      <c r="N10" s="13"/>
    </row>
    <row r="11" spans="1:14" ht="15.75" thickBot="1" x14ac:dyDescent="0.3">
      <c r="A11" s="19">
        <v>2015</v>
      </c>
      <c r="B11" s="19"/>
      <c r="C11" s="28">
        <v>57309</v>
      </c>
      <c r="D11" s="28">
        <v>44603.039999999994</v>
      </c>
      <c r="E11" s="28">
        <v>1140</v>
      </c>
      <c r="F11" s="44">
        <v>103052.04</v>
      </c>
      <c r="G11" s="21">
        <v>2.1530117739795525E-2</v>
      </c>
      <c r="H11" s="19"/>
      <c r="I11" s="46" t="s">
        <v>71</v>
      </c>
      <c r="J11" s="13"/>
      <c r="K11" s="13"/>
      <c r="L11" s="13"/>
      <c r="M11" s="13"/>
      <c r="N11" s="13"/>
    </row>
    <row r="12" spans="1:14" ht="15.75" thickBot="1" x14ac:dyDescent="0.3">
      <c r="A12" s="19"/>
      <c r="B12" s="19"/>
      <c r="C12" s="20"/>
      <c r="D12" s="20"/>
      <c r="E12" s="20"/>
      <c r="F12" s="34" t="s">
        <v>53</v>
      </c>
      <c r="G12" s="35">
        <v>3.1342389174849307E-2</v>
      </c>
      <c r="H12" s="19"/>
      <c r="I12" s="19"/>
    </row>
    <row r="13" spans="1:14" x14ac:dyDescent="0.25">
      <c r="A13" s="19"/>
      <c r="B13" s="19"/>
      <c r="C13" s="19"/>
      <c r="D13" s="19"/>
      <c r="E13" s="19"/>
      <c r="F13" s="19"/>
      <c r="G13" s="19"/>
      <c r="H13" s="19"/>
      <c r="I13" s="19"/>
    </row>
    <row r="14" spans="1:14" x14ac:dyDescent="0.25">
      <c r="A14" s="19"/>
      <c r="B14" s="19"/>
      <c r="C14" s="19"/>
      <c r="D14" s="19"/>
      <c r="E14" s="19"/>
      <c r="F14" s="19"/>
      <c r="G14" s="19"/>
      <c r="H14" s="19"/>
      <c r="I14" s="19"/>
    </row>
    <row r="15" spans="1:14" x14ac:dyDescent="0.25">
      <c r="A15" s="19"/>
      <c r="B15" s="19"/>
      <c r="C15" s="19"/>
      <c r="D15" s="19"/>
      <c r="E15" s="19"/>
      <c r="F15" s="19"/>
      <c r="G15" s="19"/>
      <c r="H15" s="19"/>
      <c r="I15" s="19"/>
    </row>
    <row r="16" spans="1:14" x14ac:dyDescent="0.25">
      <c r="A16" s="19"/>
      <c r="B16" s="36" t="s">
        <v>67</v>
      </c>
      <c r="C16" s="19"/>
      <c r="D16" s="19"/>
      <c r="E16" s="19"/>
      <c r="F16" s="19"/>
      <c r="G16" s="19"/>
      <c r="H16" s="19"/>
      <c r="I16" s="19"/>
    </row>
    <row r="17" spans="1:9" ht="15.75" thickBot="1" x14ac:dyDescent="0.3">
      <c r="A17" s="19"/>
      <c r="B17" s="19"/>
      <c r="C17" s="22" t="s">
        <v>54</v>
      </c>
      <c r="D17" s="22" t="s">
        <v>55</v>
      </c>
      <c r="E17" s="19"/>
      <c r="F17" s="19"/>
      <c r="G17" s="19"/>
      <c r="H17" s="19"/>
      <c r="I17" s="19"/>
    </row>
    <row r="18" spans="1:9" x14ac:dyDescent="0.25">
      <c r="A18" s="19"/>
      <c r="B18" s="19" t="s">
        <v>56</v>
      </c>
      <c r="C18" s="20">
        <v>78650</v>
      </c>
      <c r="D18" s="23" t="s">
        <v>57</v>
      </c>
      <c r="E18" s="19"/>
      <c r="F18" s="19"/>
      <c r="G18" s="19"/>
      <c r="H18" s="19"/>
      <c r="I18" s="19"/>
    </row>
    <row r="19" spans="1:9" x14ac:dyDescent="0.25">
      <c r="A19" s="19"/>
      <c r="B19" s="19" t="s">
        <v>56</v>
      </c>
      <c r="C19" s="28">
        <v>83000</v>
      </c>
      <c r="D19" s="23" t="s">
        <v>58</v>
      </c>
      <c r="E19" s="19"/>
      <c r="F19" s="19"/>
      <c r="G19" s="19"/>
      <c r="H19" s="19"/>
      <c r="I19" s="19"/>
    </row>
    <row r="20" spans="1:9" ht="15.75" thickBot="1" x14ac:dyDescent="0.3">
      <c r="A20" s="19"/>
      <c r="B20" s="19" t="s">
        <v>59</v>
      </c>
      <c r="C20" s="28">
        <v>84276</v>
      </c>
      <c r="D20" s="23" t="s">
        <v>60</v>
      </c>
      <c r="E20" s="19"/>
      <c r="F20" s="19"/>
      <c r="G20" s="19"/>
      <c r="H20" s="19"/>
      <c r="I20" s="19"/>
    </row>
    <row r="21" spans="1:9" ht="15.75" thickBot="1" x14ac:dyDescent="0.3">
      <c r="A21" s="19"/>
      <c r="B21" s="19" t="s">
        <v>59</v>
      </c>
      <c r="C21" s="24">
        <v>81975.333333333328</v>
      </c>
      <c r="D21" s="19"/>
      <c r="E21" s="19"/>
      <c r="F21" s="19"/>
      <c r="G21" s="19"/>
      <c r="H21" s="19"/>
      <c r="I21" s="19"/>
    </row>
    <row r="22" spans="1:9" x14ac:dyDescent="0.25">
      <c r="A22" s="19"/>
      <c r="B22" s="19"/>
      <c r="C22" s="19"/>
      <c r="D22" s="19"/>
      <c r="E22" s="19"/>
      <c r="F22" s="19"/>
      <c r="G22" s="19"/>
      <c r="H22" s="19"/>
      <c r="I22" s="19"/>
    </row>
    <row r="23" spans="1:9" x14ac:dyDescent="0.25">
      <c r="A23" s="19"/>
      <c r="B23" s="19"/>
      <c r="C23" s="19"/>
      <c r="D23" s="25">
        <v>6.2E-2</v>
      </c>
      <c r="E23" s="19" t="s">
        <v>61</v>
      </c>
      <c r="F23" s="19"/>
      <c r="G23" s="19"/>
      <c r="H23" s="19"/>
      <c r="I23" s="19"/>
    </row>
    <row r="24" spans="1:9" x14ac:dyDescent="0.25">
      <c r="A24" s="19"/>
      <c r="B24" s="19"/>
      <c r="C24" s="19"/>
      <c r="D24" s="25">
        <v>1.4500000000000001E-2</v>
      </c>
      <c r="E24" s="19" t="s">
        <v>62</v>
      </c>
      <c r="F24" s="19"/>
      <c r="G24" s="19"/>
      <c r="H24" s="19"/>
      <c r="I24" s="19"/>
    </row>
    <row r="25" spans="1:9" ht="15.75" thickBot="1" x14ac:dyDescent="0.3">
      <c r="A25" s="19"/>
      <c r="B25" s="19"/>
      <c r="C25" s="19"/>
      <c r="D25" s="26">
        <v>7.6499999999999999E-2</v>
      </c>
      <c r="E25" s="19" t="s">
        <v>48</v>
      </c>
      <c r="F25" s="19"/>
      <c r="G25" s="19"/>
      <c r="H25" s="19"/>
      <c r="I25" s="19"/>
    </row>
    <row r="26" spans="1:9" ht="15.75" thickTop="1" x14ac:dyDescent="0.25">
      <c r="A26" s="19"/>
      <c r="B26" s="19"/>
      <c r="C26" s="19"/>
      <c r="D26" s="19"/>
      <c r="E26" s="19"/>
      <c r="F26" s="19"/>
      <c r="G26" s="19"/>
      <c r="H26" s="19"/>
      <c r="I26" s="19"/>
    </row>
    <row r="27" spans="1:9" x14ac:dyDescent="0.25">
      <c r="D27" s="18">
        <f>C21*(1+D25)</f>
        <v>88246.446333333326</v>
      </c>
      <c r="E27" s="19" t="s">
        <v>63</v>
      </c>
    </row>
  </sheetData>
  <hyperlinks>
    <hyperlink ref="D18" r:id="rId1"/>
    <hyperlink ref="D19" r:id="rId2"/>
    <hyperlink ref="D20" r:id="rId3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Q36"/>
  <sheetViews>
    <sheetView workbookViewId="0">
      <pane xSplit="4" ySplit="1" topLeftCell="E20" activePane="bottomRight" state="frozenSplit"/>
      <selection pane="topRight" activeCell="E1" sqref="E1"/>
      <selection pane="bottomLeft" activeCell="A2" sqref="A2"/>
      <selection pane="bottomRight" activeCell="K31" sqref="K31"/>
    </sheetView>
  </sheetViews>
  <sheetFormatPr defaultRowHeight="15" x14ac:dyDescent="0.25"/>
  <cols>
    <col min="1" max="3" width="3" style="12" customWidth="1"/>
    <col min="4" max="4" width="27.140625" style="12" customWidth="1"/>
    <col min="5" max="8" width="8.7109375" style="13" bestFit="1" customWidth="1"/>
    <col min="9" max="11" width="9.28515625" style="13" bestFit="1" customWidth="1"/>
    <col min="12" max="12" width="7.5703125" style="13" bestFit="1" customWidth="1"/>
    <col min="13" max="13" width="10" style="13" bestFit="1" customWidth="1"/>
  </cols>
  <sheetData>
    <row r="1" spans="1:17" s="11" customFormat="1" ht="15.75" thickBot="1" x14ac:dyDescent="0.3">
      <c r="A1" s="9"/>
      <c r="B1" s="9"/>
      <c r="C1" s="9"/>
      <c r="D1" s="9"/>
      <c r="E1" s="10" t="s">
        <v>0</v>
      </c>
      <c r="F1" s="10" t="s">
        <v>1</v>
      </c>
      <c r="G1" s="10" t="s">
        <v>2</v>
      </c>
      <c r="H1" s="10" t="s">
        <v>3</v>
      </c>
      <c r="I1" s="10" t="s">
        <v>4</v>
      </c>
      <c r="J1" s="10" t="s">
        <v>5</v>
      </c>
      <c r="K1" s="10" t="s">
        <v>6</v>
      </c>
      <c r="L1" s="10" t="s">
        <v>7</v>
      </c>
      <c r="M1" s="10" t="s">
        <v>8</v>
      </c>
    </row>
    <row r="2" spans="1:17" ht="15.75" thickTop="1" x14ac:dyDescent="0.25">
      <c r="A2" s="1"/>
      <c r="B2" s="1" t="s">
        <v>9</v>
      </c>
      <c r="C2" s="1"/>
      <c r="D2" s="1"/>
      <c r="E2" s="2"/>
      <c r="F2" s="2"/>
      <c r="G2" s="2"/>
      <c r="H2" s="2"/>
      <c r="I2" s="2"/>
      <c r="J2" s="2"/>
      <c r="K2" s="2"/>
      <c r="L2" s="2"/>
      <c r="M2" s="2"/>
    </row>
    <row r="3" spans="1:17" x14ac:dyDescent="0.25">
      <c r="A3" s="1"/>
      <c r="B3" s="1"/>
      <c r="C3" s="1" t="s">
        <v>10</v>
      </c>
      <c r="D3" s="1"/>
      <c r="E3" s="2"/>
      <c r="F3" s="2"/>
      <c r="G3" s="2"/>
      <c r="H3" s="2"/>
      <c r="I3" s="2"/>
      <c r="J3" s="2"/>
      <c r="K3" s="2"/>
      <c r="L3" s="2"/>
      <c r="M3" s="2"/>
      <c r="O3" s="36" t="s">
        <v>64</v>
      </c>
    </row>
    <row r="4" spans="1:17" x14ac:dyDescent="0.25">
      <c r="A4" s="1"/>
      <c r="B4" s="1"/>
      <c r="C4" s="1"/>
      <c r="D4" s="1" t="s">
        <v>11</v>
      </c>
      <c r="E4" s="2">
        <v>128761.05</v>
      </c>
      <c r="F4" s="2">
        <v>152379.01</v>
      </c>
      <c r="G4" s="2">
        <v>156329.18</v>
      </c>
      <c r="H4" s="2">
        <v>151300.20000000001</v>
      </c>
      <c r="I4" s="2">
        <v>204517.78</v>
      </c>
      <c r="J4" s="2">
        <v>185428.87</v>
      </c>
      <c r="K4" s="2">
        <v>225218.18</v>
      </c>
      <c r="L4" s="2"/>
      <c r="M4" s="2">
        <f>ROUND(SUM(E4:L4),5)</f>
        <v>1203934.27</v>
      </c>
      <c r="O4" s="36" t="s">
        <v>65</v>
      </c>
    </row>
    <row r="5" spans="1:17" x14ac:dyDescent="0.25">
      <c r="A5" s="1"/>
      <c r="B5" s="1"/>
      <c r="C5" s="1"/>
      <c r="D5" s="1" t="s">
        <v>12</v>
      </c>
      <c r="E5" s="2"/>
      <c r="F5" s="2"/>
      <c r="G5" s="2"/>
      <c r="H5" s="2">
        <v>430</v>
      </c>
      <c r="I5" s="2"/>
      <c r="J5" s="2"/>
      <c r="K5" s="2"/>
      <c r="L5" s="2"/>
      <c r="M5" s="2">
        <f>ROUND(SUM(E5:L5),5)</f>
        <v>430</v>
      </c>
      <c r="O5" s="36" t="s">
        <v>66</v>
      </c>
    </row>
    <row r="6" spans="1:17" x14ac:dyDescent="0.25">
      <c r="A6" s="1"/>
      <c r="B6" s="1"/>
      <c r="C6" s="1"/>
      <c r="D6" s="1" t="s">
        <v>13</v>
      </c>
      <c r="E6" s="2">
        <v>100</v>
      </c>
      <c r="F6" s="2"/>
      <c r="G6" s="2">
        <v>100</v>
      </c>
      <c r="H6" s="2"/>
      <c r="I6" s="2"/>
      <c r="J6" s="2"/>
      <c r="K6" s="2"/>
      <c r="L6" s="2"/>
      <c r="M6" s="2">
        <f>ROUND(SUM(E6:L6),5)</f>
        <v>200</v>
      </c>
    </row>
    <row r="7" spans="1:17" x14ac:dyDescent="0.25">
      <c r="A7" s="1"/>
      <c r="B7" s="1"/>
      <c r="C7" s="1"/>
      <c r="D7" s="1" t="s">
        <v>14</v>
      </c>
      <c r="E7" s="2"/>
      <c r="F7" s="2"/>
      <c r="G7" s="2">
        <v>300</v>
      </c>
      <c r="H7" s="2"/>
      <c r="I7" s="2"/>
      <c r="J7" s="2"/>
      <c r="K7" s="2"/>
      <c r="L7" s="2"/>
      <c r="M7" s="2">
        <f>ROUND(SUM(E7:L7),5)</f>
        <v>300</v>
      </c>
    </row>
    <row r="8" spans="1:17" x14ac:dyDescent="0.25">
      <c r="A8" s="1"/>
      <c r="B8" s="1"/>
      <c r="C8" s="1"/>
      <c r="D8" s="1" t="s">
        <v>15</v>
      </c>
      <c r="E8" s="2">
        <v>0.38</v>
      </c>
      <c r="F8" s="2">
        <v>42.86</v>
      </c>
      <c r="G8" s="2">
        <v>48.54</v>
      </c>
      <c r="H8" s="2">
        <v>19.34</v>
      </c>
      <c r="I8" s="2">
        <v>8.0399999999999991</v>
      </c>
      <c r="J8" s="2">
        <v>0.57999999999999996</v>
      </c>
      <c r="K8" s="2">
        <v>0.36</v>
      </c>
      <c r="L8" s="2"/>
      <c r="M8" s="2">
        <f>ROUND(SUM(E8:L8),5)</f>
        <v>120.1</v>
      </c>
    </row>
    <row r="9" spans="1:17" ht="15.75" thickBot="1" x14ac:dyDescent="0.3">
      <c r="A9" s="1"/>
      <c r="B9" s="1"/>
      <c r="C9" s="1"/>
      <c r="D9" s="1" t="s">
        <v>16</v>
      </c>
      <c r="E9" s="3">
        <v>100</v>
      </c>
      <c r="F9" s="3">
        <v>39.950000000000003</v>
      </c>
      <c r="G9" s="3">
        <v>0.25</v>
      </c>
      <c r="H9" s="3">
        <v>0.5</v>
      </c>
      <c r="I9" s="3"/>
      <c r="J9" s="3"/>
      <c r="K9" s="3"/>
      <c r="L9" s="3"/>
      <c r="M9" s="3">
        <f>ROUND(SUM(E9:L9),5)</f>
        <v>140.69999999999999</v>
      </c>
    </row>
    <row r="10" spans="1:17" x14ac:dyDescent="0.25">
      <c r="A10" s="1"/>
      <c r="B10" s="1"/>
      <c r="C10" s="1" t="s">
        <v>17</v>
      </c>
      <c r="D10" s="1"/>
      <c r="E10" s="2">
        <f>ROUND(SUM(E3:E9),5)</f>
        <v>128961.43</v>
      </c>
      <c r="F10" s="2">
        <f>ROUND(SUM(F3:F9),5)</f>
        <v>152461.82</v>
      </c>
      <c r="G10" s="2">
        <f>ROUND(SUM(G3:G9),5)</f>
        <v>156777.97</v>
      </c>
      <c r="H10" s="2">
        <f>ROUND(SUM(H3:H9),5)</f>
        <v>151750.04</v>
      </c>
      <c r="I10" s="2">
        <f>ROUND(SUM(I3:I9),5)</f>
        <v>204525.82</v>
      </c>
      <c r="J10" s="2">
        <f>ROUND(SUM(J3:J9),5)</f>
        <v>185429.45</v>
      </c>
      <c r="K10" s="2">
        <f>ROUND(SUM(K3:K9),5)</f>
        <v>225218.54</v>
      </c>
      <c r="L10" s="2"/>
      <c r="M10" s="2">
        <f>ROUND(SUM(E10:L10),5)</f>
        <v>1205125.07</v>
      </c>
    </row>
    <row r="11" spans="1:17" x14ac:dyDescent="0.25">
      <c r="A11" s="1"/>
      <c r="B11" s="1"/>
      <c r="C11" s="1" t="s">
        <v>18</v>
      </c>
      <c r="D11" s="1"/>
      <c r="E11" s="2"/>
      <c r="F11" s="2"/>
      <c r="G11" s="2"/>
      <c r="H11" s="2"/>
      <c r="I11" s="2"/>
      <c r="J11" s="2"/>
      <c r="K11" s="2"/>
      <c r="L11" s="2"/>
      <c r="M11" s="2"/>
    </row>
    <row r="12" spans="1:17" x14ac:dyDescent="0.25">
      <c r="A12" s="1"/>
      <c r="B12" s="1"/>
      <c r="C12" s="1"/>
      <c r="D12" s="1" t="s">
        <v>19</v>
      </c>
      <c r="E12" s="2">
        <v>2392.9699999999998</v>
      </c>
      <c r="F12" s="2">
        <v>2582.8000000000002</v>
      </c>
      <c r="G12" s="2">
        <v>3779.42</v>
      </c>
      <c r="H12" s="2">
        <v>2240.42</v>
      </c>
      <c r="I12" s="2">
        <v>775.93</v>
      </c>
      <c r="J12" s="2">
        <v>410.45</v>
      </c>
      <c r="K12" s="2">
        <v>310.29000000000002</v>
      </c>
      <c r="L12" s="2"/>
      <c r="M12" s="2">
        <f>ROUND(SUM(E12:L12),5)</f>
        <v>12492.28</v>
      </c>
      <c r="Q12" s="37"/>
    </row>
    <row r="13" spans="1:17" x14ac:dyDescent="0.25">
      <c r="A13" s="1"/>
      <c r="B13" s="1"/>
      <c r="C13" s="1"/>
      <c r="D13" s="1" t="s">
        <v>20</v>
      </c>
      <c r="E13" s="2">
        <v>11945.71</v>
      </c>
      <c r="F13" s="2">
        <v>14191.47</v>
      </c>
      <c r="G13" s="2">
        <v>16199.28</v>
      </c>
      <c r="H13" s="2">
        <v>18737.12</v>
      </c>
      <c r="I13" s="2">
        <v>20704.21</v>
      </c>
      <c r="J13" s="2">
        <v>22423.89</v>
      </c>
      <c r="K13" s="38">
        <v>30727.599999999999</v>
      </c>
      <c r="L13" s="2">
        <v>297.26</v>
      </c>
      <c r="M13" s="2">
        <f>ROUND(SUM(E13:L13),5)</f>
        <v>135226.54</v>
      </c>
    </row>
    <row r="14" spans="1:17" x14ac:dyDescent="0.25">
      <c r="A14" s="1"/>
      <c r="B14" s="1"/>
      <c r="C14" s="1"/>
      <c r="D14" s="1" t="s">
        <v>21</v>
      </c>
      <c r="E14" s="2">
        <v>5955.97</v>
      </c>
      <c r="F14" s="2">
        <v>8261.27</v>
      </c>
      <c r="G14" s="2">
        <v>9598.99</v>
      </c>
      <c r="H14" s="2">
        <v>9000</v>
      </c>
      <c r="I14" s="2">
        <v>9653.7199999999993</v>
      </c>
      <c r="J14" s="2">
        <v>10009.85</v>
      </c>
      <c r="K14" s="2">
        <v>5461.99</v>
      </c>
      <c r="L14" s="2"/>
      <c r="M14" s="2">
        <f>ROUND(SUM(E14:L14),5)</f>
        <v>57941.79</v>
      </c>
    </row>
    <row r="15" spans="1:17" x14ac:dyDescent="0.25">
      <c r="A15" s="1"/>
      <c r="B15" s="1"/>
      <c r="C15" s="1"/>
      <c r="D15" s="1" t="s">
        <v>22</v>
      </c>
      <c r="E15" s="2">
        <v>6570.51</v>
      </c>
      <c r="F15" s="2">
        <v>8316.2199999999993</v>
      </c>
      <c r="G15" s="2">
        <v>7429.35</v>
      </c>
      <c r="H15" s="2">
        <v>7526.27</v>
      </c>
      <c r="I15" s="2">
        <v>7899.28</v>
      </c>
      <c r="J15" s="2">
        <v>21501.51</v>
      </c>
      <c r="K15" s="2">
        <v>7942.02</v>
      </c>
      <c r="L15" s="2"/>
      <c r="M15" s="2">
        <f>ROUND(SUM(E15:L15),5)</f>
        <v>67185.16</v>
      </c>
    </row>
    <row r="16" spans="1:17" x14ac:dyDescent="0.25">
      <c r="A16" s="1"/>
      <c r="B16" s="1"/>
      <c r="C16" s="1"/>
      <c r="D16" s="1" t="s">
        <v>23</v>
      </c>
      <c r="E16" s="2">
        <v>738.15</v>
      </c>
      <c r="F16" s="2">
        <v>403</v>
      </c>
      <c r="G16" s="2">
        <v>2754.75</v>
      </c>
      <c r="H16" s="2">
        <v>1484</v>
      </c>
      <c r="I16" s="2">
        <v>652.95000000000005</v>
      </c>
      <c r="J16" s="2">
        <v>541.67999999999995</v>
      </c>
      <c r="K16" s="2">
        <v>2849.02</v>
      </c>
      <c r="L16" s="2"/>
      <c r="M16" s="2">
        <f>ROUND(SUM(E16:L16),5)</f>
        <v>9423.5499999999993</v>
      </c>
    </row>
    <row r="17" spans="1:13" x14ac:dyDescent="0.25">
      <c r="A17" s="1"/>
      <c r="B17" s="1"/>
      <c r="C17" s="1"/>
      <c r="D17" s="1" t="s">
        <v>24</v>
      </c>
      <c r="E17" s="2">
        <v>85000</v>
      </c>
      <c r="F17" s="2">
        <v>86250</v>
      </c>
      <c r="G17" s="2">
        <v>93750</v>
      </c>
      <c r="H17" s="2">
        <v>90375</v>
      </c>
      <c r="I17" s="2">
        <v>3787.5</v>
      </c>
      <c r="J17" s="2"/>
      <c r="K17" s="2"/>
      <c r="L17" s="2"/>
      <c r="M17" s="2">
        <f>ROUND(SUM(E17:L17),5)</f>
        <v>359162.5</v>
      </c>
    </row>
    <row r="18" spans="1:13" x14ac:dyDescent="0.25">
      <c r="A18" s="1"/>
      <c r="B18" s="1"/>
      <c r="C18" s="1"/>
      <c r="D18" s="1" t="s">
        <v>25</v>
      </c>
      <c r="E18" s="2"/>
      <c r="F18" s="2">
        <v>850</v>
      </c>
      <c r="G18" s="2"/>
      <c r="H18" s="2"/>
      <c r="I18" s="2"/>
      <c r="J18" s="2"/>
      <c r="K18" s="2"/>
      <c r="L18" s="2"/>
      <c r="M18" s="2">
        <f>ROUND(SUM(E18:L18),5)</f>
        <v>850</v>
      </c>
    </row>
    <row r="19" spans="1:13" x14ac:dyDescent="0.25">
      <c r="A19" s="1"/>
      <c r="B19" s="1"/>
      <c r="C19" s="1"/>
      <c r="D19" s="1" t="s">
        <v>26</v>
      </c>
      <c r="E19" s="2"/>
      <c r="F19" s="2"/>
      <c r="G19" s="2"/>
      <c r="H19" s="2"/>
      <c r="I19" s="2"/>
      <c r="J19" s="2">
        <v>1283.75</v>
      </c>
      <c r="K19" s="2"/>
      <c r="L19" s="2"/>
      <c r="M19" s="2">
        <f>ROUND(SUM(E19:L19),5)</f>
        <v>1283.75</v>
      </c>
    </row>
    <row r="20" spans="1:13" ht="15.75" thickBot="1" x14ac:dyDescent="0.3">
      <c r="A20" s="1"/>
      <c r="B20" s="1"/>
      <c r="C20" s="1"/>
      <c r="D20" s="1" t="s">
        <v>27</v>
      </c>
      <c r="E20" s="4"/>
      <c r="F20" s="4"/>
      <c r="G20" s="4"/>
      <c r="H20" s="4">
        <v>500</v>
      </c>
      <c r="I20" s="4">
        <v>500</v>
      </c>
      <c r="J20" s="4">
        <v>500</v>
      </c>
      <c r="K20" s="4"/>
      <c r="L20" s="4"/>
      <c r="M20" s="4">
        <f>ROUND(SUM(E20:L20),5)</f>
        <v>1500</v>
      </c>
    </row>
    <row r="21" spans="1:13" ht="15.75" thickBot="1" x14ac:dyDescent="0.3">
      <c r="A21" s="1"/>
      <c r="B21" s="1"/>
      <c r="C21" s="1" t="s">
        <v>28</v>
      </c>
      <c r="D21" s="1"/>
      <c r="E21" s="5">
        <f>ROUND(SUM(E11:E20),5)</f>
        <v>112603.31</v>
      </c>
      <c r="F21" s="5">
        <f>ROUND(SUM(F11:F20),5)</f>
        <v>120854.76</v>
      </c>
      <c r="G21" s="5">
        <f>ROUND(SUM(G11:G20),5)</f>
        <v>133511.79</v>
      </c>
      <c r="H21" s="5">
        <f>ROUND(SUM(H11:H20),5)</f>
        <v>129862.81</v>
      </c>
      <c r="I21" s="5">
        <f>ROUND(SUM(I11:I20),5)</f>
        <v>43973.59</v>
      </c>
      <c r="J21" s="5">
        <f>ROUND(SUM(J11:J20),5)</f>
        <v>56671.13</v>
      </c>
      <c r="K21" s="5">
        <f>ROUND(SUM(K11:K20),5)</f>
        <v>47290.92</v>
      </c>
      <c r="L21" s="5">
        <f>ROUND(SUM(L11:L20),5)</f>
        <v>297.26</v>
      </c>
      <c r="M21" s="5">
        <f>ROUND(SUM(E21:L21),5)</f>
        <v>645065.56999999995</v>
      </c>
    </row>
    <row r="22" spans="1:13" x14ac:dyDescent="0.25">
      <c r="A22" s="1"/>
      <c r="B22" s="1" t="s">
        <v>29</v>
      </c>
      <c r="C22" s="1"/>
      <c r="D22" s="1"/>
      <c r="E22" s="2">
        <f>ROUND(E2+E10-E21,5)</f>
        <v>16358.12</v>
      </c>
      <c r="F22" s="2">
        <f>ROUND(F2+F10-F21,5)</f>
        <v>31607.06</v>
      </c>
      <c r="G22" s="2">
        <f>ROUND(G2+G10-G21,5)</f>
        <v>23266.18</v>
      </c>
      <c r="H22" s="2">
        <f>ROUND(H2+H10-H21,5)</f>
        <v>21887.23</v>
      </c>
      <c r="I22" s="2">
        <f>ROUND(I2+I10-I21,5)</f>
        <v>160552.23000000001</v>
      </c>
      <c r="J22" s="2">
        <f>ROUND(J2+J10-J21,5)</f>
        <v>128758.32</v>
      </c>
      <c r="K22" s="2">
        <f>ROUND(K2+K10-K21,5)</f>
        <v>177927.62</v>
      </c>
      <c r="L22" s="2">
        <f>ROUND(L2+L10-L21,5)</f>
        <v>-297.26</v>
      </c>
      <c r="M22" s="2">
        <f>ROUND(SUM(E22:L22),5)</f>
        <v>560059.5</v>
      </c>
    </row>
    <row r="23" spans="1:13" x14ac:dyDescent="0.25">
      <c r="A23" s="1"/>
      <c r="B23" s="1" t="s">
        <v>30</v>
      </c>
      <c r="C23" s="1"/>
      <c r="D23" s="1"/>
      <c r="E23" s="2"/>
      <c r="F23" s="2"/>
      <c r="G23" s="2"/>
      <c r="H23" s="2"/>
      <c r="I23" s="2"/>
      <c r="J23" s="2"/>
      <c r="K23" s="2"/>
      <c r="L23" s="2"/>
      <c r="M23" s="2"/>
    </row>
    <row r="24" spans="1:13" x14ac:dyDescent="0.25">
      <c r="A24" s="1"/>
      <c r="B24" s="1"/>
      <c r="C24" s="1" t="s">
        <v>31</v>
      </c>
      <c r="D24" s="1"/>
      <c r="E24" s="2"/>
      <c r="F24" s="2"/>
      <c r="G24" s="2"/>
      <c r="H24" s="2"/>
      <c r="I24" s="2"/>
      <c r="J24" s="2"/>
      <c r="K24" s="2"/>
      <c r="L24" s="2"/>
      <c r="M24" s="2"/>
    </row>
    <row r="25" spans="1:13" ht="15.75" thickBot="1" x14ac:dyDescent="0.3">
      <c r="A25" s="1"/>
      <c r="B25" s="1"/>
      <c r="C25" s="1"/>
      <c r="D25" s="1" t="s">
        <v>32</v>
      </c>
      <c r="E25" s="3"/>
      <c r="F25" s="3"/>
      <c r="G25" s="3"/>
      <c r="H25" s="3"/>
      <c r="I25" s="3"/>
      <c r="J25" s="3"/>
      <c r="K25" s="3"/>
      <c r="L25" s="3"/>
      <c r="M25" s="3"/>
    </row>
    <row r="26" spans="1:13" x14ac:dyDescent="0.25">
      <c r="A26" s="1"/>
      <c r="B26" s="1"/>
      <c r="C26" s="1" t="s">
        <v>33</v>
      </c>
      <c r="D26" s="1"/>
      <c r="E26" s="2"/>
      <c r="F26" s="2"/>
      <c r="G26" s="2"/>
      <c r="H26" s="2"/>
      <c r="I26" s="2"/>
      <c r="J26" s="2"/>
      <c r="K26" s="2"/>
      <c r="L26" s="2"/>
      <c r="M26" s="2"/>
    </row>
    <row r="27" spans="1:13" x14ac:dyDescent="0.25">
      <c r="A27" s="1"/>
      <c r="B27" s="1"/>
      <c r="C27" s="1" t="s">
        <v>34</v>
      </c>
      <c r="D27" s="1"/>
      <c r="E27" s="2"/>
      <c r="F27" s="2"/>
      <c r="G27" s="2"/>
      <c r="H27" s="2"/>
      <c r="I27" s="2"/>
      <c r="J27" s="2"/>
      <c r="K27" s="2"/>
      <c r="L27" s="2"/>
      <c r="M27" s="2"/>
    </row>
    <row r="28" spans="1:13" x14ac:dyDescent="0.25">
      <c r="A28" s="1"/>
      <c r="B28" s="1"/>
      <c r="C28" s="1"/>
      <c r="D28" s="1" t="s">
        <v>35</v>
      </c>
      <c r="E28" s="2"/>
      <c r="F28" s="2"/>
      <c r="G28" s="2"/>
      <c r="H28" s="2"/>
      <c r="I28" s="2"/>
      <c r="J28" s="2">
        <v>227.57</v>
      </c>
      <c r="K28" s="2">
        <v>1605.66</v>
      </c>
      <c r="L28" s="2"/>
      <c r="M28" s="2">
        <f>ROUND(SUM(E28:L28),5)</f>
        <v>1833.23</v>
      </c>
    </row>
    <row r="29" spans="1:13" x14ac:dyDescent="0.25">
      <c r="A29" s="1"/>
      <c r="B29" s="1"/>
      <c r="C29" s="1"/>
      <c r="D29" s="1" t="s">
        <v>36</v>
      </c>
      <c r="E29" s="2"/>
      <c r="F29" s="2"/>
      <c r="G29" s="2">
        <v>20000</v>
      </c>
      <c r="H29" s="2">
        <v>218.1</v>
      </c>
      <c r="I29" s="2">
        <v>-193.1</v>
      </c>
      <c r="J29" s="2">
        <v>-15</v>
      </c>
      <c r="K29" s="2">
        <v>2677.15</v>
      </c>
      <c r="L29" s="2"/>
      <c r="M29" s="2">
        <f>ROUND(SUM(E29:L29),5)</f>
        <v>22687.15</v>
      </c>
    </row>
    <row r="30" spans="1:13" x14ac:dyDescent="0.25">
      <c r="A30" s="1"/>
      <c r="B30" s="1"/>
      <c r="C30" s="1"/>
      <c r="D30" s="1" t="s">
        <v>37</v>
      </c>
      <c r="E30" s="2"/>
      <c r="F30" s="2"/>
      <c r="G30" s="2"/>
      <c r="H30" s="2"/>
      <c r="I30" s="2">
        <v>67100</v>
      </c>
      <c r="J30" s="2">
        <v>31846.71</v>
      </c>
      <c r="K30" s="2">
        <v>101320.45</v>
      </c>
      <c r="L30" s="2"/>
      <c r="M30" s="2">
        <f>ROUND(SUM(E30:L30),5)</f>
        <v>200267.16</v>
      </c>
    </row>
    <row r="31" spans="1:13" x14ac:dyDescent="0.25">
      <c r="A31" s="1"/>
      <c r="B31" s="1"/>
      <c r="C31" s="1"/>
      <c r="D31" s="1" t="s">
        <v>38</v>
      </c>
      <c r="E31" s="2"/>
      <c r="F31" s="2"/>
      <c r="G31" s="2"/>
      <c r="H31" s="2"/>
      <c r="I31" s="2">
        <v>98100</v>
      </c>
      <c r="J31" s="2">
        <v>102286.08</v>
      </c>
      <c r="K31" s="2">
        <v>103953.17</v>
      </c>
      <c r="L31" s="2"/>
      <c r="M31" s="2">
        <f>ROUND(SUM(E31:L31),5)</f>
        <v>304339.25</v>
      </c>
    </row>
    <row r="32" spans="1:13" ht="15.75" thickBot="1" x14ac:dyDescent="0.3">
      <c r="A32" s="1"/>
      <c r="B32" s="1"/>
      <c r="C32" s="1"/>
      <c r="D32" s="1" t="s">
        <v>39</v>
      </c>
      <c r="E32" s="4"/>
      <c r="F32" s="4"/>
      <c r="G32" s="4">
        <v>189</v>
      </c>
      <c r="H32" s="4">
        <v>-9.0500000000000007</v>
      </c>
      <c r="I32" s="4"/>
      <c r="J32" s="4"/>
      <c r="K32" s="4"/>
      <c r="L32" s="4"/>
      <c r="M32" s="4">
        <f>ROUND(SUM(E32:L32),5)</f>
        <v>179.95</v>
      </c>
    </row>
    <row r="33" spans="1:13" ht="15.75" thickBot="1" x14ac:dyDescent="0.3">
      <c r="A33" s="1"/>
      <c r="B33" s="1"/>
      <c r="C33" s="1" t="s">
        <v>40</v>
      </c>
      <c r="D33" s="1"/>
      <c r="E33" s="6"/>
      <c r="F33" s="6"/>
      <c r="G33" s="6">
        <f>ROUND(SUM(G27:G32),5)</f>
        <v>20189</v>
      </c>
      <c r="H33" s="6">
        <f>ROUND(SUM(H27:H32),5)</f>
        <v>209.05</v>
      </c>
      <c r="I33" s="6">
        <f>ROUND(SUM(I27:I32),5)</f>
        <v>165006.9</v>
      </c>
      <c r="J33" s="6">
        <f>ROUND(SUM(J27:J32),5)</f>
        <v>134345.35999999999</v>
      </c>
      <c r="K33" s="6">
        <f>ROUND(SUM(K27:K32),5)</f>
        <v>209556.43</v>
      </c>
      <c r="L33" s="6"/>
      <c r="M33" s="6">
        <f>ROUND(SUM(E33:L33),5)</f>
        <v>529306.74</v>
      </c>
    </row>
    <row r="34" spans="1:13" ht="15.75" thickBot="1" x14ac:dyDescent="0.3">
      <c r="A34" s="1"/>
      <c r="B34" s="1" t="s">
        <v>41</v>
      </c>
      <c r="C34" s="1"/>
      <c r="D34" s="1"/>
      <c r="E34" s="6"/>
      <c r="F34" s="6"/>
      <c r="G34" s="6">
        <f>ROUND(G23+G26-G33,5)</f>
        <v>-20189</v>
      </c>
      <c r="H34" s="6">
        <f>ROUND(H23+H26-H33,5)</f>
        <v>-209.05</v>
      </c>
      <c r="I34" s="6">
        <f>ROUND(I23+I26-I33,5)</f>
        <v>-165006.9</v>
      </c>
      <c r="J34" s="6">
        <f>ROUND(J23+J26-J33,5)</f>
        <v>-134345.35999999999</v>
      </c>
      <c r="K34" s="6">
        <f>ROUND(K23+K26-K33,5)</f>
        <v>-209556.43</v>
      </c>
      <c r="L34" s="6"/>
      <c r="M34" s="6">
        <f>ROUND(SUM(E34:L34),5)</f>
        <v>-529306.74</v>
      </c>
    </row>
    <row r="35" spans="1:13" s="8" customFormat="1" ht="12" thickBot="1" x14ac:dyDescent="0.25">
      <c r="A35" s="1" t="s">
        <v>42</v>
      </c>
      <c r="B35" s="1"/>
      <c r="C35" s="1"/>
      <c r="D35" s="1"/>
      <c r="E35" s="7">
        <f>ROUND(E22+E34,5)</f>
        <v>16358.12</v>
      </c>
      <c r="F35" s="7">
        <f>ROUND(F22+F34,5)</f>
        <v>31607.06</v>
      </c>
      <c r="G35" s="7">
        <f>ROUND(G22+G34,5)</f>
        <v>3077.18</v>
      </c>
      <c r="H35" s="7">
        <f>ROUND(H22+H34,5)</f>
        <v>21678.18</v>
      </c>
      <c r="I35" s="7">
        <f>ROUND(I22+I34,5)</f>
        <v>-4454.67</v>
      </c>
      <c r="J35" s="7">
        <f>ROUND(J22+J34,5)</f>
        <v>-5587.04</v>
      </c>
      <c r="K35" s="7">
        <f>ROUND(K22+K34,5)</f>
        <v>-31628.81</v>
      </c>
      <c r="L35" s="7">
        <f>ROUND(L22+L34,5)</f>
        <v>-297.26</v>
      </c>
      <c r="M35" s="7">
        <f>ROUND(SUM(E35:L35),5)</f>
        <v>30752.76</v>
      </c>
    </row>
    <row r="36" spans="1:13" ht="15.75" thickTop="1" x14ac:dyDescent="0.25"/>
  </sheetData>
  <pageMargins left="0.7" right="0.7" top="0.75" bottom="0.75" header="0.1" footer="0.3"/>
  <pageSetup orientation="portrait" horizontalDpi="0" verticalDpi="0" r:id="rId1"/>
  <headerFooter>
    <oddHeader>&amp;L&amp;"Arial,Bold"&amp;8 9:03 PM
&amp;"Arial,Bold"&amp;8 01/07/16
&amp;"Arial,Bold"&amp;8 Cash Basis&amp;C&amp;"Arial,Bold"&amp;12 Clearwater Counseling
&amp;"Arial,Bold"&amp;14 Profit &amp;&amp; Loss
&amp;"Arial,Bold"&amp;10 All Transactions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1026" r:id="rId4" name="HEAD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3</xdr:col>
                <xdr:colOff>314325</xdr:colOff>
                <xdr:row>1</xdr:row>
                <xdr:rowOff>28575</xdr:rowOff>
              </to>
            </anchor>
          </controlPr>
        </control>
      </mc:Choice>
      <mc:Fallback>
        <control shapeId="1026" r:id="rId4" name="HEADER"/>
      </mc:Fallback>
    </mc:AlternateContent>
    <mc:AlternateContent xmlns:mc="http://schemas.openxmlformats.org/markup-compatibility/2006">
      <mc:Choice Requires="x14">
        <control shapeId="1025" r:id="rId6" name="FILT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3</xdr:col>
                <xdr:colOff>314325</xdr:colOff>
                <xdr:row>1</xdr:row>
                <xdr:rowOff>28575</xdr:rowOff>
              </to>
            </anchor>
          </controlPr>
        </control>
      </mc:Choice>
      <mc:Fallback>
        <control shapeId="1025" r:id="rId6" name="FILTER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Mod P&amp;L</vt:lpstr>
      <vt:lpstr>Payroll Summary by Year</vt:lpstr>
      <vt:lpstr>QB P&amp;L </vt:lpstr>
      <vt:lpstr>'Mod P&amp;L'!Print_Titles</vt:lpstr>
      <vt:lpstr>'QB P&amp;L 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lizf</dc:creator>
  <cp:lastModifiedBy>lizf</cp:lastModifiedBy>
  <dcterms:created xsi:type="dcterms:W3CDTF">2016-01-08T06:03:36Z</dcterms:created>
  <dcterms:modified xsi:type="dcterms:W3CDTF">2016-01-08T06:42:52Z</dcterms:modified>
</cp:coreProperties>
</file>